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19" firstSheet="11" activeTab="15"/>
  </bookViews>
  <sheets>
    <sheet name="1-1临翔区一般公共预算收入情况表" sheetId="28" r:id="rId1"/>
    <sheet name="1-2临翔区一般公共预算支出情况表" sheetId="29" r:id="rId2"/>
    <sheet name="1-3区本级一般公共预算收入情况表" sheetId="31" r:id="rId3"/>
    <sheet name="1-4区本级一般公共预算支出情况表（公开到项级）" sheetId="33" r:id="rId4"/>
    <sheet name="1-5区本级一般公共预算基本支出情况表（公开到款级）" sheetId="132" r:id="rId5"/>
    <sheet name="1-6一般公共预算支出表（州（市）对下转移支付项目）" sheetId="35" r:id="rId6"/>
    <sheet name="1-7临翔区分地区税收返还和转移支付预算表" sheetId="36" r:id="rId7"/>
    <sheet name="1-8临翔区区本级“三公”经费预算财政拨款情况统计表" sheetId="131" r:id="rId8"/>
    <sheet name="2-1临翔区政府性基金预算收入情况表" sheetId="54" r:id="rId9"/>
    <sheet name="2-2临翔区政府性基金预算支出情况表" sheetId="55" r:id="rId10"/>
    <sheet name="2-3区本级政府性基金预算收入情况表" sheetId="56" r:id="rId11"/>
    <sheet name="2-4区本级政府性基金预算支出情况表（公开到项级）" sheetId="57" r:id="rId12"/>
    <sheet name="2-5本级政府性基金支出表（州（市）对下转移支付）" sheetId="58" r:id="rId13"/>
    <sheet name="3-1临翔区国有资本经营收入预算情况表" sheetId="108" r:id="rId14"/>
    <sheet name="3-2临翔区国有资本经营支出预算情况表" sheetId="109" r:id="rId15"/>
    <sheet name="3-3区本级国有资本经营收入预算情况表" sheetId="110" r:id="rId16"/>
    <sheet name="3-4区本级国有资本经营支出预算情况表（公开到项级）" sheetId="111" r:id="rId17"/>
    <sheet name="3-5 临翔区国有资本经营预算转移支付表 （分地区）" sheetId="129" r:id="rId18"/>
    <sheet name="3-6 国有资本经营预算转移支付表（分项目）" sheetId="130" r:id="rId19"/>
    <sheet name="4-1临翔区社会保险基金收入预算情况表" sheetId="113" r:id="rId20"/>
    <sheet name="4-2临翔区社会保险基金支出预算情况表" sheetId="114" r:id="rId21"/>
    <sheet name="4-3区本级社会保险基金收入预算情况表" sheetId="117" r:id="rId22"/>
    <sheet name="4-4区本级社会保险基金支出预算情况表" sheetId="118" r:id="rId23"/>
    <sheet name="5-1   2023年地方政府债务限额及余额预算情况表" sheetId="119" r:id="rId24"/>
    <sheet name="5-2  2023年地方政府一般债务余额情况表" sheetId="120" r:id="rId25"/>
    <sheet name="5-3  本级2023年地方政府一般债务余额情况表" sheetId="121" r:id="rId26"/>
    <sheet name="5-4 2023年地方政府专项债务余额情况表" sheetId="122" r:id="rId27"/>
    <sheet name="5-5 本级2023年地方政府专项债务余额情况表（本级）" sheetId="123" r:id="rId28"/>
    <sheet name="5-6 地方政府债券发行及还本付息情况表" sheetId="124" r:id="rId29"/>
    <sheet name="5-7 2024年政府专项债务限额和余额情况表" sheetId="125" r:id="rId30"/>
    <sheet name="5-8 2024年年初新增地方政府债券资金安排表" sheetId="126" r:id="rId31"/>
    <sheet name="6-1重大政策和重点项目绩效目标表" sheetId="127" r:id="rId32"/>
    <sheet name="6-2重点工作情况解释说明汇总表" sheetId="128" r:id="rId33"/>
    <sheet name="7-1  空表说明" sheetId="133" r:id="rId34"/>
  </sheets>
  <externalReferences>
    <externalReference r:id="rId35"/>
    <externalReference r:id="rId36"/>
  </externalReferences>
  <definedNames>
    <definedName name="_xlnm._FilterDatabase" localSheetId="5" hidden="1">'1-6一般公共预算支出表（州（市）对下转移支付项目）'!$A$3:$C$43</definedName>
    <definedName name="_xlnm._FilterDatabase" localSheetId="11" hidden="1">'2-4区本级政府性基金预算支出情况表（公开到项级）'!$A$1:$G$280</definedName>
    <definedName name="_xlnm._FilterDatabase" localSheetId="15" hidden="1">'3-3区本级国有资本经营收入预算情况表'!$A$3:$E$35</definedName>
    <definedName name="_xlnm._FilterDatabase" localSheetId="3" hidden="1">'1-4区本级一般公共预算支出情况表（公开到项级）'!$A$1:$G$1384</definedName>
    <definedName name="_xlnm._FilterDatabase" localSheetId="21" hidden="1">'4-3区本级社会保险基金收入预算情况表'!$A$3:$E$38</definedName>
    <definedName name="_xlnm._FilterDatabase" localSheetId="22" hidden="1">'4-4区本级社会保险基金支出预算情况表'!$A$3:$E$22</definedName>
    <definedName name="_xlnm._FilterDatabase" localSheetId="20" hidden="1">'4-2临翔区社会保险基金支出预算情况表'!$A$3:$E$22</definedName>
    <definedName name="_xlnm._FilterDatabase" localSheetId="4" hidden="1">'1-5区本级一般公共预算基本支出情况表（公开到款级）'!$A$1:$C$31</definedName>
    <definedName name="_xlnm._FilterDatabase" localSheetId="10" hidden="1">'2-3区本级政府性基金预算收入情况表'!$A$3:$F$37</definedName>
    <definedName name="_xlnm._FilterDatabase" localSheetId="13" hidden="1">'3-1临翔区国有资本经营收入预算情况表'!$A$3:$E$41</definedName>
    <definedName name="_xlnm._FilterDatabase" localSheetId="14" hidden="1">'3-2临翔区国有资本经营支出预算情况表'!$A$3:$E$28</definedName>
    <definedName name="_xlnm._FilterDatabase" localSheetId="16" hidden="1">'3-4区本级国有资本经营支出预算情况表（公开到项级）'!$A$3:$E$22</definedName>
    <definedName name="_xlnm._FilterDatabase" localSheetId="19" hidden="1">'4-1临翔区社会保险基金收入预算情况表'!$A$1:$E$38</definedName>
    <definedName name="_xlnm._FilterDatabase" localSheetId="0" hidden="1">'1-1临翔区一般公共预算收入情况表'!$A$3:$F$39</definedName>
    <definedName name="_xlnm._FilterDatabase" localSheetId="1" hidden="1">'1-2临翔区一般公共预算支出情况表'!$A$3:$F$39</definedName>
    <definedName name="_xlnm._FilterDatabase" localSheetId="2" hidden="1">'1-3区本级一般公共预算收入情况表'!$A$3:$F$40</definedName>
    <definedName name="_xlnm._FilterDatabase" localSheetId="8" hidden="1">'2-1临翔区政府性基金预算收入情况表'!$A$3:$F$37</definedName>
    <definedName name="_xlnm._FilterDatabase" localSheetId="9" hidden="1">'2-2临翔区政府性基金预算支出情况表'!$A$1:$XFC$289</definedName>
    <definedName name="_xlnm._FilterDatabase" localSheetId="12" hidden="1">'2-5本级政府性基金支出表（州（市）对下转移支付）'!$A$3:$E$18</definedName>
    <definedName name="_lst_r_地方财政预算表2015年全省汇总_10_科目编码名称">[2]_ESList!$A$1:$A$27</definedName>
    <definedName name="_xlnm.Print_Area" localSheetId="0">'1-1临翔区一般公共预算收入情况表'!$B$1:$E$39</definedName>
    <definedName name="_xlnm.Print_Area" localSheetId="1">'1-2临翔区一般公共预算支出情况表'!$B$1:$E$38</definedName>
    <definedName name="_xlnm.Print_Area" localSheetId="2">'1-3区本级一般公共预算收入情况表'!$B$1:$E$40</definedName>
    <definedName name="_xlnm.Print_Area" localSheetId="3">'1-4区本级一般公共预算支出情况表（公开到项级）'!$B$1:$E$1372</definedName>
    <definedName name="_xlnm.Print_Area" localSheetId="5">'1-6一般公共预算支出表（州（市）对下转移支付项目）'!$A$1:$B$42</definedName>
    <definedName name="_xlnm.Print_Area" localSheetId="6">'1-7临翔区分地区税收返还和转移支付预算表'!$A$1:$D$21</definedName>
    <definedName name="_xlnm.Print_Area" localSheetId="8">'2-1临翔区政府性基金预算收入情况表'!$B$1:$E$37</definedName>
    <definedName name="_xlnm.Print_Area" localSheetId="9">'2-2临翔区政府性基金预算支出情况表'!$B$1:$E$276</definedName>
    <definedName name="_xlnm.Print_Area" localSheetId="10">'2-3区本级政府性基金预算收入情况表'!$B$1:$E$37</definedName>
    <definedName name="_xlnm.Print_Area" localSheetId="11">'2-4区本级政府性基金预算支出情况表（公开到项级）'!$B$1:$E$277</definedName>
    <definedName name="_xlnm.Print_Area" localSheetId="12">'2-5本级政府性基金支出表（州（市）对下转移支付）'!$A$1:$D$15</definedName>
    <definedName name="_xlnm.Print_Titles" localSheetId="0">'1-1临翔区一般公共预算收入情况表'!$1:$3</definedName>
    <definedName name="_xlnm.Print_Titles" localSheetId="1">'1-2临翔区一般公共预算支出情况表'!$1:$3</definedName>
    <definedName name="_xlnm.Print_Titles" localSheetId="2">'1-3区本级一般公共预算收入情况表'!$1:$3</definedName>
    <definedName name="_xlnm.Print_Titles" localSheetId="3">'1-4区本级一般公共预算支出情况表（公开到项级）'!$1:$3</definedName>
    <definedName name="_xlnm.Print_Titles" localSheetId="5">'1-6一般公共预算支出表（州（市）对下转移支付项目）'!$1:$3</definedName>
    <definedName name="_xlnm.Print_Titles" localSheetId="6">'1-7临翔区分地区税收返还和转移支付预算表'!$1:$3</definedName>
    <definedName name="_xlnm.Print_Titles" localSheetId="8">'2-1临翔区政府性基金预算收入情况表'!$1:$3</definedName>
    <definedName name="_xlnm.Print_Titles" localSheetId="9">'2-2临翔区政府性基金预算支出情况表'!$1:$3</definedName>
    <definedName name="_xlnm.Print_Titles" localSheetId="10">'2-3区本级政府性基金预算收入情况表'!$1:$3</definedName>
    <definedName name="_xlnm.Print_Titles" localSheetId="11">'2-4区本级政府性基金预算支出情况表（公开到项级）'!$1:$3</definedName>
    <definedName name="_xlnm.Print_Titles" localSheetId="12">'2-5本级政府性基金支出表（州（市）对下转移支付）'!$1:$3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'3-1临翔区国有资本经营收入预算情况表'!$A$1:$D$41</definedName>
    <definedName name="_xlnm.Print_Titles" localSheetId="13">'3-1临翔区国有资本经营收入预算情况表'!$1:$3</definedName>
    <definedName name="专项收入年初预算数" localSheetId="13">#REF!</definedName>
    <definedName name="专项收入全年预计数" localSheetId="13">#REF!</definedName>
    <definedName name="_xlnm.Print_Area" localSheetId="14">'3-2临翔区国有资本经营支出预算情况表'!$A$1:$D$28</definedName>
    <definedName name="_xlnm.Print_Titles" localSheetId="14">'3-2临翔区国有资本经营支出预算情况表'!$1:$3</definedName>
    <definedName name="专项收入年初预算数" localSheetId="14">#REF!</definedName>
    <definedName name="专项收入全年预计数" localSheetId="14">#REF!</definedName>
    <definedName name="_xlnm.Print_Area" localSheetId="15">'3-3区本级国有资本经营收入预算情况表'!$A$1:$D$35</definedName>
    <definedName name="_xlnm.Print_Titles" localSheetId="15">'3-3区本级国有资本经营收入预算情况表'!$1:$3</definedName>
    <definedName name="专项收入年初预算数" localSheetId="15">#REF!</definedName>
    <definedName name="专项收入全年预计数" localSheetId="15">#REF!</definedName>
    <definedName name="_xlnm.Print_Area" localSheetId="16">'3-4区本级国有资本经营支出预算情况表（公开到项级）'!$A$1:$D$22</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'4-1临翔区社会保险基金收入预算情况表'!$A$1:$D$38</definedName>
    <definedName name="_xlnm.Print_Titles" localSheetId="19">'4-1临翔区社会保险基金收入预算情况表'!$1:$3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'4-2临翔区社会保险基金支出预算情况表'!$A$1:$D$22</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'4-3区本级社会保险基金收入预算情况表'!$A$1:$D$38</definedName>
    <definedName name="_xlnm.Print_Titles" localSheetId="21">'4-3区本级社会保险基金收入预算情况表'!$1:$3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'4-4区本级社会保险基金支出预算情况表'!$A$1:$D$22</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'1-5区本级一般公共预算基本支出情况表（公开到款级）'!$A$1:$B$31</definedName>
    <definedName name="_xlnm.Print_Titles" localSheetId="4">'1-5区本级一般公共预算基本支出情况表（公开到款级）'!$1:$3</definedName>
    <definedName name="专项收入年初预算数" localSheetId="33">#REF!</definedName>
    <definedName name="专项收入全年预计数" localSheetId="33">#REF!</definedName>
    <definedName name="_xlnm._FilterDatabase" localSheetId="31" hidden="1">'6-1重大政策和重点项目绩效目标表'!$A$2:$K$238</definedName>
  </definedNames>
  <calcPr calcId="144525" fullPrecision="0"/>
</workbook>
</file>

<file path=xl/sharedStrings.xml><?xml version="1.0" encoding="utf-8"?>
<sst xmlns="http://schemas.openxmlformats.org/spreadsheetml/2006/main" count="6500" uniqueCount="3888">
  <si>
    <t>1-1  2024年临翔区一般公共预算收入情况表</t>
  </si>
  <si>
    <t>单位：万元</t>
  </si>
  <si>
    <t>科目编码</t>
  </si>
  <si>
    <t>项目</t>
  </si>
  <si>
    <t>2023年执行数</t>
  </si>
  <si>
    <t>2024年预算数</t>
  </si>
  <si>
    <t>预算数比上年执行数增长%</t>
  </si>
  <si>
    <t>打印</t>
  </si>
  <si>
    <t>101</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</si>
  <si>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</si>
  <si>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</si>
  <si>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</si>
  <si>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</si>
  <si>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</si>
  <si>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</si>
  <si>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</si>
  <si>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</si>
  <si>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</si>
  <si>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</si>
  <si>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</si>
  <si>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</si>
  <si>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</si>
  <si>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</si>
  <si>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</si>
  <si>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</si>
  <si>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103</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</si>
  <si>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</si>
  <si>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</si>
  <si>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</si>
  <si>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</si>
  <si>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</si>
  <si>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</si>
  <si>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</si>
  <si>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</si>
  <si>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</si>
  <si>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全区一般公共预算收入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</si>
  <si>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</si>
  <si>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</si>
  <si>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</si>
  <si>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</si>
  <si>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</si>
  <si>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</si>
  <si>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</si>
  <si>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</si>
  <si>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</si>
  <si>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</si>
  <si>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</si>
  <si>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</si>
  <si>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</si>
  <si>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</si>
  <si>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</si>
  <si>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</si>
  <si>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</si>
  <si>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</si>
  <si>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</si>
  <si>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</si>
  <si>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</si>
  <si>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</si>
  <si>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</si>
  <si>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</si>
  <si>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</si>
  <si>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</si>
  <si>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</si>
  <si>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</si>
  <si>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</si>
  <si>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</si>
  <si>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</si>
  <si>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</si>
  <si>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</si>
  <si>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</si>
  <si>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</si>
  <si>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</si>
  <si>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</si>
  <si>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</si>
  <si>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</si>
  <si>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</si>
  <si>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</si>
  <si>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</si>
  <si>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</si>
  <si>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</si>
  <si>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</si>
  <si>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</si>
  <si>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</si>
  <si>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</si>
  <si>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</si>
  <si>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</si>
  <si>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</si>
  <si>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</si>
  <si>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</si>
  <si>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</si>
  <si>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</si>
  <si>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</si>
  <si>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</si>
  <si>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</si>
  <si>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</si>
  <si>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全区一般公共预算支出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</si>
  <si>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</si>
  <si>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</si>
  <si>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</si>
  <si>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</si>
  <si>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</si>
  <si>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</si>
  <si>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</si>
  <si>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</si>
  <si>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2024年区区本级一般公共预算收入情况表</t>
  </si>
  <si>
    <t>2023年预算数</t>
  </si>
  <si>
    <t>比上年预算数增长%</t>
  </si>
  <si>
    <t>10101</t>
  </si>
  <si>
    <t>10104</t>
  </si>
  <si>
    <t>10106</t>
  </si>
  <si>
    <t>10107</t>
  </si>
  <si>
    <t>10109</t>
  </si>
  <si>
    <t>10110</t>
  </si>
  <si>
    <t>10111</t>
  </si>
  <si>
    <t>10112</t>
  </si>
  <si>
    <t>10113</t>
  </si>
  <si>
    <t>10114</t>
  </si>
  <si>
    <t>10118</t>
  </si>
  <si>
    <t>10119</t>
  </si>
  <si>
    <t>10120</t>
  </si>
  <si>
    <t>10121</t>
  </si>
  <si>
    <r>
      <rPr>
        <sz val="14"/>
        <rFont val="宋体"/>
        <charset val="134"/>
      </rPr>
      <t>10199</t>
    </r>
  </si>
  <si>
    <t>10302</t>
  </si>
  <si>
    <t>10304</t>
  </si>
  <si>
    <t>10305</t>
  </si>
  <si>
    <t>10306</t>
  </si>
  <si>
    <t>10307</t>
  </si>
  <si>
    <t>10308</t>
  </si>
  <si>
    <t>10309</t>
  </si>
  <si>
    <t>区本级一般公共预算收入</t>
  </si>
  <si>
    <t xml:space="preserve">   上解收入</t>
  </si>
  <si>
    <t>1-3  2024年临翔区区本级一般公共预算支出情况表</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</si>
  <si>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</si>
  <si>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</si>
  <si>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</si>
  <si>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</si>
  <si>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</si>
  <si>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</si>
  <si>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</si>
  <si>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</si>
  <si>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</si>
  <si>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</si>
  <si>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</si>
  <si>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</si>
  <si>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</si>
  <si>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</si>
  <si>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</si>
  <si>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</si>
  <si>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</si>
  <si>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</si>
  <si>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</si>
  <si>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</si>
  <si>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</si>
  <si>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</si>
  <si>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</si>
  <si>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</si>
  <si>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</si>
  <si>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</si>
  <si>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</si>
  <si>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</si>
  <si>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</si>
  <si>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</si>
  <si>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</si>
  <si>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</si>
  <si>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</si>
  <si>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</si>
  <si>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</si>
  <si>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</si>
  <si>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</si>
  <si>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</si>
  <si>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</si>
  <si>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</si>
  <si>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</si>
  <si>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</si>
  <si>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</si>
  <si>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</si>
  <si>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</si>
  <si>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</si>
  <si>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</si>
  <si>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</si>
  <si>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</si>
  <si>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</si>
  <si>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</si>
  <si>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</si>
  <si>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</si>
  <si>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</si>
  <si>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</si>
  <si>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</si>
  <si>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</si>
  <si>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</si>
  <si>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</si>
  <si>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</si>
  <si>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</si>
  <si>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</si>
  <si>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</si>
  <si>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</si>
  <si>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</si>
  <si>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</si>
  <si>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</si>
  <si>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</si>
  <si>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</si>
  <si>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</si>
  <si>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</si>
  <si>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</si>
  <si>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</si>
  <si>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</si>
  <si>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</si>
  <si>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</si>
  <si>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</si>
  <si>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</si>
  <si>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</si>
  <si>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</si>
  <si>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</si>
  <si>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</si>
  <si>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</si>
  <si>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</si>
  <si>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</si>
  <si>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</si>
  <si>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</si>
  <si>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</si>
  <si>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</si>
  <si>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</si>
  <si>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</si>
  <si>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</si>
  <si>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</si>
  <si>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</si>
  <si>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</si>
  <si>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</si>
  <si>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</si>
  <si>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</si>
  <si>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</si>
  <si>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</si>
  <si>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</si>
  <si>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</si>
  <si>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</si>
  <si>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</si>
  <si>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</si>
  <si>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</si>
  <si>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</si>
  <si>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</si>
  <si>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</si>
  <si>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</si>
  <si>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</si>
  <si>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</si>
  <si>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</si>
  <si>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</si>
  <si>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</si>
  <si>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</si>
  <si>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</si>
  <si>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</si>
  <si>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</si>
  <si>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</si>
  <si>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</si>
  <si>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</si>
  <si>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</si>
  <si>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</si>
  <si>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</si>
  <si>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</si>
  <si>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</si>
  <si>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</si>
  <si>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</si>
  <si>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</si>
  <si>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</si>
  <si>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</si>
  <si>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</si>
  <si>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</si>
  <si>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</si>
  <si>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</si>
  <si>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</si>
  <si>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</si>
  <si>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</si>
  <si>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</si>
  <si>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</si>
  <si>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</si>
  <si>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</si>
  <si>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</si>
  <si>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</si>
  <si>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</si>
  <si>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</si>
  <si>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</si>
  <si>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</si>
  <si>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</si>
  <si>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</si>
  <si>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</si>
  <si>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</si>
  <si>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</si>
  <si>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</si>
  <si>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</si>
  <si>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</si>
  <si>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</si>
  <si>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</si>
  <si>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</si>
  <si>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</si>
  <si>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</si>
  <si>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</si>
  <si>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</si>
  <si>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</si>
  <si>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</si>
  <si>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</si>
  <si>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</si>
  <si>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</si>
  <si>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</si>
  <si>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</si>
  <si>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</si>
  <si>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</si>
  <si>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</si>
  <si>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</si>
  <si>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</si>
  <si>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</si>
  <si>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</si>
  <si>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</si>
  <si>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</si>
  <si>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</si>
  <si>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</si>
  <si>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</si>
  <si>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</si>
  <si>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</si>
  <si>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</si>
  <si>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</si>
  <si>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</si>
  <si>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</si>
  <si>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</si>
  <si>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</si>
  <si>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</si>
  <si>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</si>
  <si>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</si>
  <si>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</si>
  <si>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</si>
  <si>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</si>
  <si>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</si>
  <si>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</si>
  <si>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</si>
  <si>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</si>
  <si>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</si>
  <si>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</si>
  <si>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</si>
  <si>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</si>
  <si>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</si>
  <si>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</si>
  <si>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</si>
  <si>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</si>
  <si>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</si>
  <si>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</si>
  <si>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</si>
  <si>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</si>
  <si>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</si>
  <si>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</si>
  <si>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</si>
  <si>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</si>
  <si>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</si>
  <si>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</si>
  <si>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</si>
  <si>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</si>
  <si>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</si>
  <si>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</si>
  <si>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</si>
  <si>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</si>
  <si>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</si>
  <si>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</si>
  <si>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</si>
  <si>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</si>
  <si>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</si>
  <si>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</si>
  <si>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</si>
  <si>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</si>
  <si>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</si>
  <si>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</si>
  <si>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</si>
  <si>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</si>
  <si>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</si>
  <si>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</si>
  <si>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</si>
  <si>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</si>
  <si>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</si>
  <si>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</si>
  <si>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</si>
  <si>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</si>
  <si>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</si>
  <si>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</si>
  <si>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</si>
  <si>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</si>
  <si>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</si>
  <si>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</si>
  <si>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</si>
  <si>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</si>
  <si>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</si>
  <si>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</si>
  <si>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</si>
  <si>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</si>
  <si>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</si>
  <si>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</si>
  <si>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</si>
  <si>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</si>
  <si>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</si>
  <si>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</si>
  <si>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</si>
  <si>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</si>
  <si>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</si>
  <si>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</si>
  <si>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</si>
  <si>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</si>
  <si>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</si>
  <si>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</si>
  <si>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</si>
  <si>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</si>
  <si>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</si>
  <si>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</si>
  <si>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</si>
  <si>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</si>
  <si>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</si>
  <si>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</si>
  <si>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</si>
  <si>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</si>
  <si>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</si>
  <si>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</si>
  <si>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</si>
  <si>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</si>
  <si>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</si>
  <si>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</si>
  <si>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</si>
  <si>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</si>
  <si>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</si>
  <si>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</si>
  <si>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</si>
  <si>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</si>
  <si>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</si>
  <si>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</si>
  <si>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</si>
  <si>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</si>
  <si>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</si>
  <si>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</si>
  <si>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</si>
  <si>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</si>
  <si>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</si>
  <si>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</si>
  <si>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</si>
  <si>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</si>
  <si>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</si>
  <si>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</si>
  <si>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</si>
  <si>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</si>
  <si>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</si>
  <si>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</si>
  <si>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</si>
  <si>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</si>
  <si>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</si>
  <si>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</si>
  <si>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</si>
  <si>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</si>
  <si>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</si>
  <si>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</si>
  <si>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</si>
  <si>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</si>
  <si>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</si>
  <si>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</si>
  <si>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</si>
  <si>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</si>
  <si>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</si>
  <si>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</si>
  <si>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</si>
  <si>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</si>
  <si>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</si>
  <si>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</si>
  <si>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</si>
  <si>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</si>
  <si>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</si>
  <si>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</si>
  <si>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</si>
  <si>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</si>
  <si>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</si>
  <si>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</si>
  <si>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</si>
  <si>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</si>
  <si>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</si>
  <si>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</si>
  <si>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</si>
  <si>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</si>
  <si>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</si>
  <si>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</si>
  <si>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</si>
  <si>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</si>
  <si>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</si>
  <si>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</si>
  <si>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</si>
  <si>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</si>
  <si>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</si>
  <si>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</si>
  <si>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</si>
  <si>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</si>
  <si>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</si>
  <si>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</si>
  <si>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</si>
  <si>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</si>
  <si>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</si>
  <si>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</si>
  <si>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</si>
  <si>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</si>
  <si>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</si>
  <si>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</si>
  <si>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</si>
  <si>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</si>
  <si>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</si>
  <si>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</si>
  <si>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</si>
  <si>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</si>
  <si>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</si>
  <si>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</si>
  <si>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</si>
  <si>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</si>
  <si>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社会工作事务▲</t>
  </si>
  <si>
    <t>行政运行▲</t>
  </si>
  <si>
    <t>一般行政管理事务▲</t>
  </si>
  <si>
    <t>机关服务▲</t>
  </si>
  <si>
    <t>专项业务▲</t>
  </si>
  <si>
    <t>事业运行▲</t>
  </si>
  <si>
    <t>其他社会工作事务支出▲</t>
  </si>
  <si>
    <t>信访事务▲</t>
  </si>
  <si>
    <t>信访业务▲</t>
  </si>
  <si>
    <t>其他信访事务支出▲</t>
  </si>
  <si>
    <t>20199</t>
  </si>
  <si>
    <t xml:space="preserve">   其他一般公共服务支出</t>
  </si>
  <si>
    <t>2019901</t>
  </si>
  <si>
    <t xml:space="preserve">     国家赔偿费用支出</t>
  </si>
  <si>
    <t>2019999</t>
  </si>
  <si>
    <t xml:space="preserve">     其他一般公共服务支出</t>
  </si>
  <si>
    <t>201A</t>
  </si>
  <si>
    <t>区对下专项转移支付补助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</si>
  <si>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</si>
  <si>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</si>
  <si>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</si>
  <si>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</si>
  <si>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</si>
  <si>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</si>
  <si>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</si>
  <si>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</si>
  <si>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</si>
  <si>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</si>
  <si>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</si>
  <si>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</si>
  <si>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</si>
  <si>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</si>
  <si>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</si>
  <si>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</si>
  <si>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</si>
  <si>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</si>
  <si>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</si>
  <si>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</si>
  <si>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</si>
  <si>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</si>
  <si>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</si>
  <si>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</si>
  <si>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</si>
  <si>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</si>
  <si>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</si>
  <si>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</si>
  <si>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</si>
  <si>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</si>
  <si>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</si>
  <si>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</si>
  <si>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</si>
  <si>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</si>
  <si>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</si>
  <si>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</si>
  <si>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</si>
  <si>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</si>
  <si>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</si>
  <si>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</si>
  <si>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</si>
  <si>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</si>
  <si>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</si>
  <si>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</si>
  <si>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</si>
  <si>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</si>
  <si>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</si>
  <si>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</si>
  <si>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</si>
  <si>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</si>
  <si>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</si>
  <si>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</si>
  <si>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</si>
  <si>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</si>
  <si>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</si>
  <si>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</si>
  <si>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</si>
  <si>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</si>
  <si>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</si>
  <si>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</si>
  <si>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</si>
  <si>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</si>
  <si>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</si>
  <si>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</si>
  <si>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</si>
  <si>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</si>
  <si>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</si>
  <si>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</si>
  <si>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</si>
  <si>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</si>
  <si>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</si>
  <si>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</si>
  <si>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</si>
  <si>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</si>
  <si>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</si>
  <si>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</si>
  <si>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</si>
  <si>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</si>
  <si>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</si>
  <si>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</si>
  <si>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</si>
  <si>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</si>
  <si>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</si>
  <si>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</si>
  <si>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</si>
  <si>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</si>
  <si>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</si>
  <si>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</si>
  <si>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</si>
  <si>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</si>
  <si>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</si>
  <si>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</si>
  <si>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</si>
  <si>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</si>
  <si>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</si>
  <si>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</si>
  <si>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</si>
  <si>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</si>
  <si>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</si>
  <si>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</si>
  <si>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</si>
  <si>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</si>
  <si>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</si>
  <si>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</si>
  <si>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</si>
  <si>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</si>
  <si>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</si>
  <si>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</si>
  <si>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</si>
  <si>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</si>
  <si>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</si>
  <si>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</si>
  <si>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</si>
  <si>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</si>
  <si>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</si>
  <si>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</si>
  <si>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</si>
  <si>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</si>
  <si>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</si>
  <si>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</si>
  <si>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</si>
  <si>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</si>
  <si>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</si>
  <si>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</si>
  <si>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</si>
  <si>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</si>
  <si>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</si>
  <si>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</si>
  <si>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</si>
  <si>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</si>
  <si>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</si>
  <si>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</si>
  <si>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</si>
  <si>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</si>
  <si>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</si>
  <si>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</si>
  <si>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</si>
  <si>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</si>
  <si>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</si>
  <si>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</si>
  <si>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</si>
  <si>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</si>
  <si>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</si>
  <si>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</si>
  <si>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</si>
  <si>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</si>
  <si>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</si>
  <si>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</si>
  <si>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</si>
  <si>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</si>
  <si>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</si>
  <si>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</si>
  <si>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</si>
  <si>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</si>
  <si>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</si>
  <si>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</si>
  <si>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</si>
  <si>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</si>
  <si>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</si>
  <si>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</si>
  <si>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</si>
  <si>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</si>
  <si>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</si>
  <si>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</si>
  <si>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</si>
  <si>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</si>
  <si>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</si>
  <si>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</si>
  <si>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</si>
  <si>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</si>
  <si>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</si>
  <si>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</si>
  <si>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</si>
  <si>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</si>
  <si>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</si>
  <si>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</si>
  <si>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</si>
  <si>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</si>
  <si>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</si>
  <si>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</si>
  <si>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</si>
  <si>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</si>
  <si>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</si>
  <si>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</si>
  <si>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</si>
  <si>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区对下一般性转移支付补助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</si>
  <si>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</si>
  <si>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</si>
  <si>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</si>
  <si>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</si>
  <si>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</si>
  <si>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</si>
  <si>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</si>
  <si>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</si>
  <si>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</si>
  <si>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</si>
  <si>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</si>
  <si>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</si>
  <si>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</si>
  <si>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</si>
  <si>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</si>
  <si>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</si>
  <si>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</si>
  <si>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</si>
  <si>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</si>
  <si>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</si>
  <si>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</si>
  <si>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</si>
  <si>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</si>
  <si>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</si>
  <si>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</si>
  <si>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</si>
  <si>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</si>
  <si>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</si>
  <si>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</si>
  <si>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</si>
  <si>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</si>
  <si>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</si>
  <si>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</si>
  <si>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</si>
  <si>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</si>
  <si>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</si>
  <si>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</si>
  <si>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</si>
  <si>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</si>
  <si>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</si>
  <si>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</si>
  <si>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</si>
  <si>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</si>
  <si>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</si>
  <si>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</si>
  <si>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</si>
  <si>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</si>
  <si>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</si>
  <si>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</si>
  <si>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</si>
  <si>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</si>
  <si>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</si>
  <si>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</si>
  <si>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</si>
  <si>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</si>
  <si>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</si>
  <si>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</si>
  <si>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</si>
  <si>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</si>
  <si>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</si>
  <si>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</si>
  <si>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</si>
  <si>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</si>
  <si>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</si>
  <si>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</si>
  <si>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</si>
  <si>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</si>
  <si>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</si>
  <si>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</si>
  <si>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</si>
  <si>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</si>
  <si>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</si>
  <si>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</si>
  <si>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</si>
  <si>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</si>
  <si>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</si>
  <si>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</si>
  <si>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</si>
  <si>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</si>
  <si>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</si>
  <si>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</si>
  <si>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</si>
  <si>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</si>
  <si>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</si>
  <si>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</si>
  <si>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</si>
  <si>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</si>
  <si>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</si>
  <si>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</si>
  <si>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</si>
  <si>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</si>
  <si>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</si>
  <si>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</si>
  <si>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</si>
  <si>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</si>
  <si>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</si>
  <si>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</si>
  <si>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</si>
  <si>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</si>
  <si>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</si>
  <si>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</si>
  <si>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</si>
  <si>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</si>
  <si>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</si>
  <si>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区对下一般性转移支付补助（义务教育）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</si>
  <si>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</si>
  <si>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</si>
  <si>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</si>
  <si>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</si>
  <si>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</si>
  <si>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</si>
  <si>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</si>
  <si>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</si>
  <si>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</si>
  <si>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</si>
  <si>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</si>
  <si>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</si>
  <si>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</si>
  <si>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</si>
  <si>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</si>
  <si>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</si>
  <si>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</si>
  <si>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</si>
  <si>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</si>
  <si>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</si>
  <si>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</si>
  <si>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</si>
  <si>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</si>
  <si>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</si>
  <si>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</si>
  <si>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</si>
  <si>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</si>
  <si>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</si>
  <si>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</si>
  <si>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</si>
  <si>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</si>
  <si>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</si>
  <si>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</si>
  <si>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</si>
  <si>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</si>
  <si>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</si>
  <si>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</si>
  <si>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</si>
  <si>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</si>
  <si>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</si>
  <si>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</si>
  <si>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</si>
  <si>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</si>
  <si>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</si>
  <si>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</si>
  <si>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</si>
  <si>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</si>
  <si>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</si>
  <si>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</si>
  <si>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</si>
  <si>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</si>
  <si>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</si>
  <si>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</si>
  <si>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</si>
  <si>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</si>
  <si>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</si>
  <si>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</si>
  <si>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</si>
  <si>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</si>
  <si>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</si>
  <si>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</si>
  <si>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</si>
  <si>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</si>
  <si>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</si>
  <si>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</si>
  <si>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</si>
  <si>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</si>
  <si>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</si>
  <si>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</si>
  <si>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</si>
  <si>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</si>
  <si>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</si>
  <si>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</si>
  <si>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</si>
  <si>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</si>
  <si>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</si>
  <si>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</si>
  <si>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</si>
  <si>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</si>
  <si>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</si>
  <si>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</si>
  <si>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</si>
  <si>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</si>
  <si>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</si>
  <si>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</si>
  <si>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</si>
  <si>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</si>
  <si>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</si>
  <si>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</si>
  <si>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</si>
  <si>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</si>
  <si>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</si>
  <si>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</si>
  <si>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</si>
  <si>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</si>
  <si>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</si>
  <si>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</si>
  <si>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</si>
  <si>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</si>
  <si>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</si>
  <si>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</si>
  <si>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</si>
  <si>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</si>
  <si>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</si>
  <si>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</si>
  <si>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</si>
  <si>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</si>
  <si>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</si>
  <si>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</si>
  <si>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</si>
  <si>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</si>
  <si>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</si>
  <si>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</si>
  <si>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</si>
  <si>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</si>
  <si>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</si>
  <si>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</si>
  <si>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</si>
  <si>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</si>
  <si>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</si>
  <si>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</si>
  <si>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</si>
  <si>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</si>
  <si>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</si>
  <si>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</si>
  <si>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</si>
  <si>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</si>
  <si>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</si>
  <si>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</si>
  <si>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</si>
  <si>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</si>
  <si>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</si>
  <si>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</si>
  <si>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</si>
  <si>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</si>
  <si>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</si>
  <si>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</si>
  <si>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</si>
  <si>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</si>
  <si>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</si>
  <si>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</si>
  <si>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</si>
  <si>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</si>
  <si>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</si>
  <si>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</si>
  <si>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</si>
  <si>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</si>
  <si>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</si>
  <si>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</si>
  <si>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</si>
  <si>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</si>
  <si>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</si>
  <si>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</si>
  <si>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</si>
  <si>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</si>
  <si>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</si>
  <si>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</si>
  <si>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</si>
  <si>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</si>
  <si>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</si>
  <si>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</si>
  <si>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</si>
  <si>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</si>
  <si>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</si>
  <si>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</si>
  <si>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</si>
  <si>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</si>
  <si>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</si>
  <si>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</si>
  <si>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</si>
  <si>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</si>
  <si>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</si>
  <si>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</si>
  <si>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</si>
  <si>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</si>
  <si>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</si>
  <si>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</si>
  <si>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</si>
  <si>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</si>
  <si>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</si>
  <si>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</si>
  <si>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</si>
  <si>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</si>
  <si>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</si>
  <si>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</si>
  <si>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</si>
  <si>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</si>
  <si>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</si>
  <si>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</si>
  <si>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</si>
  <si>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</si>
  <si>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</si>
  <si>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</si>
  <si>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</si>
  <si>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</si>
  <si>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</si>
  <si>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</si>
  <si>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</si>
  <si>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</si>
  <si>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</si>
  <si>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</si>
  <si>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</si>
  <si>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</si>
  <si>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</si>
  <si>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</si>
  <si>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</si>
  <si>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</si>
  <si>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</si>
  <si>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</si>
  <si>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</si>
  <si>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</si>
  <si>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</si>
  <si>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</si>
  <si>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</si>
  <si>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</si>
  <si>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</si>
  <si>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</si>
  <si>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</si>
  <si>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</si>
  <si>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</si>
  <si>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</si>
  <si>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</si>
  <si>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</si>
  <si>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</si>
  <si>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</si>
  <si>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</si>
  <si>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</si>
  <si>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</si>
  <si>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</si>
  <si>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</si>
  <si>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</si>
  <si>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</si>
  <si>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</si>
  <si>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</si>
  <si>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</si>
  <si>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</si>
  <si>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</si>
  <si>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</si>
  <si>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</si>
  <si>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</si>
  <si>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</si>
  <si>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</si>
  <si>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</si>
  <si>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</si>
  <si>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</si>
  <si>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</si>
  <si>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</si>
  <si>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</si>
  <si>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</si>
  <si>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</si>
  <si>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</si>
  <si>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</si>
  <si>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</si>
  <si>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</si>
  <si>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</si>
  <si>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</si>
  <si>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</si>
  <si>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</si>
  <si>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</si>
  <si>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</si>
  <si>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</si>
  <si>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</si>
  <si>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</si>
  <si>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</si>
  <si>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</si>
  <si>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</si>
  <si>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</si>
  <si>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</si>
  <si>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</si>
  <si>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</si>
  <si>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</si>
  <si>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</si>
  <si>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</si>
  <si>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</si>
  <si>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</si>
  <si>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</si>
  <si>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</si>
  <si>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</si>
  <si>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</si>
  <si>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</si>
  <si>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</si>
  <si>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</si>
  <si>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</si>
  <si>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</si>
  <si>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</si>
  <si>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</si>
  <si>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</si>
  <si>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</si>
  <si>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</si>
  <si>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</si>
  <si>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</si>
  <si>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</si>
  <si>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</si>
  <si>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</si>
  <si>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</si>
  <si>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</si>
  <si>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</si>
  <si>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</si>
  <si>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</si>
  <si>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</si>
  <si>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</si>
  <si>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</si>
  <si>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</si>
  <si>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</si>
  <si>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2080808</t>
  </si>
  <si>
    <t>褒扬纪念★</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</si>
  <si>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</si>
  <si>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</si>
  <si>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</si>
  <si>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</si>
  <si>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</si>
  <si>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</si>
  <si>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</si>
  <si>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</si>
  <si>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</si>
  <si>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</si>
  <si>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</si>
  <si>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</si>
  <si>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</si>
  <si>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</si>
  <si>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</si>
  <si>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</si>
  <si>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</si>
  <si>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</si>
  <si>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</si>
  <si>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</si>
  <si>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</si>
  <si>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</si>
  <si>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</si>
  <si>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</si>
  <si>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</si>
  <si>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</si>
  <si>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</si>
  <si>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</si>
  <si>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</si>
  <si>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</si>
  <si>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</si>
  <si>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</si>
  <si>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</si>
  <si>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</si>
  <si>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</si>
  <si>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</si>
  <si>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</si>
  <si>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</si>
  <si>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</si>
  <si>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</si>
  <si>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</si>
  <si>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</si>
  <si>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</si>
  <si>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</si>
  <si>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</si>
  <si>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</si>
  <si>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</si>
  <si>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</si>
  <si>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</si>
  <si>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</si>
  <si>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</si>
  <si>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</si>
  <si>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</si>
  <si>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</si>
  <si>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</si>
  <si>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</si>
  <si>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</si>
  <si>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</si>
  <si>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</si>
  <si>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</si>
  <si>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</si>
  <si>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</si>
  <si>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</si>
  <si>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</si>
  <si>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</si>
  <si>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</si>
  <si>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</si>
  <si>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</si>
  <si>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</si>
  <si>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</si>
  <si>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</si>
  <si>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</si>
  <si>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</si>
  <si>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</si>
  <si>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</si>
  <si>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</si>
  <si>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</si>
  <si>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</si>
  <si>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</si>
  <si>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</si>
  <si>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</si>
  <si>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</si>
  <si>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</si>
  <si>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</si>
  <si>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</si>
  <si>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</si>
  <si>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</si>
  <si>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</si>
  <si>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</si>
  <si>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</si>
  <si>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</si>
  <si>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</si>
  <si>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</si>
  <si>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</si>
  <si>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</si>
  <si>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</si>
  <si>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</si>
  <si>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</si>
  <si>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</si>
  <si>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</si>
  <si>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</si>
  <si>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</si>
  <si>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</si>
  <si>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</si>
  <si>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</si>
  <si>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</si>
  <si>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</si>
  <si>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</si>
  <si>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</si>
  <si>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</si>
  <si>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</si>
  <si>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</si>
  <si>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</si>
  <si>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</si>
  <si>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</si>
  <si>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</si>
  <si>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</si>
  <si>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</si>
  <si>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</si>
  <si>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</si>
  <si>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</si>
  <si>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</si>
  <si>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</si>
  <si>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</si>
  <si>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</si>
  <si>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区对下一般性转移支付补助（基本养老保险和低保）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</si>
  <si>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</si>
  <si>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</si>
  <si>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</si>
  <si>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</si>
  <si>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</si>
  <si>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</si>
  <si>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</si>
  <si>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</si>
  <si>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</si>
  <si>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</si>
  <si>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</si>
  <si>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</si>
  <si>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</si>
  <si>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</si>
  <si>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</si>
  <si>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</si>
  <si>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</si>
  <si>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</si>
  <si>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</si>
  <si>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</si>
  <si>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</si>
  <si>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</si>
  <si>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</si>
  <si>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</si>
  <si>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</si>
  <si>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</si>
  <si>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</si>
  <si>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</si>
  <si>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</si>
  <si>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</si>
  <si>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</si>
  <si>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</si>
  <si>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</si>
  <si>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</si>
  <si>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</si>
  <si>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</si>
  <si>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</si>
  <si>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</si>
  <si>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</si>
  <si>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</si>
  <si>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</si>
  <si>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</si>
  <si>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</si>
  <si>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</si>
  <si>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</si>
  <si>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</si>
  <si>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</si>
  <si>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</si>
  <si>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</si>
  <si>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</si>
  <si>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</si>
  <si>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</si>
  <si>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</si>
  <si>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</si>
  <si>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</si>
  <si>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</si>
  <si>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</si>
  <si>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</si>
  <si>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</si>
  <si>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</si>
  <si>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</si>
  <si>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</si>
  <si>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</si>
  <si>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</si>
  <si>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</si>
  <si>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</si>
  <si>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</si>
  <si>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</si>
  <si>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</si>
  <si>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</si>
  <si>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</si>
  <si>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</si>
  <si>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</si>
  <si>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</si>
  <si>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</si>
  <si>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</si>
  <si>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</si>
  <si>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</si>
  <si>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</si>
  <si>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</si>
  <si>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</si>
  <si>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</si>
  <si>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</si>
  <si>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</si>
  <si>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</si>
  <si>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</si>
  <si>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</si>
  <si>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</si>
  <si>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</si>
  <si>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</si>
  <si>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</si>
  <si>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</si>
  <si>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</si>
  <si>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</si>
  <si>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</si>
  <si>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</si>
  <si>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</si>
  <si>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</si>
  <si>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</si>
  <si>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</si>
  <si>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</si>
  <si>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</si>
  <si>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</si>
  <si>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</si>
  <si>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</si>
  <si>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</si>
  <si>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</si>
  <si>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</si>
  <si>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</si>
  <si>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</si>
  <si>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</si>
  <si>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</si>
  <si>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</si>
  <si>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</si>
  <si>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</si>
  <si>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</si>
  <si>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</si>
  <si>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</si>
  <si>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</si>
  <si>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</si>
  <si>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</si>
  <si>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</si>
  <si>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</si>
  <si>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</si>
  <si>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</si>
  <si>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</si>
  <si>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</si>
  <si>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</si>
  <si>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</si>
  <si>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</si>
  <si>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</si>
  <si>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</si>
  <si>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</si>
  <si>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</si>
  <si>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</si>
  <si>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</si>
  <si>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</si>
  <si>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</si>
  <si>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</si>
  <si>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</si>
  <si>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</si>
  <si>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</si>
  <si>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</si>
  <si>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</si>
  <si>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</si>
  <si>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</si>
  <si>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</si>
  <si>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</si>
  <si>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</si>
  <si>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</si>
  <si>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</si>
  <si>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</si>
  <si>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</si>
  <si>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</si>
  <si>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</si>
  <si>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</si>
  <si>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</si>
  <si>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</si>
  <si>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</si>
  <si>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</si>
  <si>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</si>
  <si>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</si>
  <si>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</si>
  <si>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</si>
  <si>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</si>
  <si>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</si>
  <si>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</si>
  <si>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</si>
  <si>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</si>
  <si>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</si>
  <si>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</si>
  <si>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</si>
  <si>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</si>
  <si>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</si>
  <si>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</si>
  <si>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</si>
  <si>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</si>
  <si>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</si>
  <si>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</si>
  <si>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</si>
  <si>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</si>
  <si>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</si>
  <si>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</si>
  <si>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</si>
  <si>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</si>
  <si>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</si>
  <si>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2110405</t>
  </si>
  <si>
    <t>草原生态修复治理</t>
  </si>
  <si>
    <t>2110499</t>
  </si>
  <si>
    <t xml:space="preserve">     其他自然生态保护支出</t>
  </si>
  <si>
    <t>21105</t>
  </si>
  <si>
    <t>森林保护修复★</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</si>
  <si>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</si>
  <si>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</si>
  <si>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</si>
  <si>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</si>
  <si>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</si>
  <si>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</si>
  <si>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</si>
  <si>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</si>
  <si>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</si>
  <si>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</si>
  <si>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</si>
  <si>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</si>
  <si>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</si>
  <si>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</si>
  <si>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</si>
  <si>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</si>
  <si>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</si>
  <si>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</si>
  <si>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</si>
  <si>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</si>
  <si>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</si>
  <si>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</si>
  <si>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</si>
  <si>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</si>
  <si>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</si>
  <si>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</si>
  <si>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</si>
  <si>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</si>
  <si>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</si>
  <si>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</si>
  <si>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</si>
  <si>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</si>
  <si>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</si>
  <si>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</si>
  <si>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</si>
  <si>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</si>
  <si>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</si>
  <si>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</si>
  <si>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</si>
  <si>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</si>
  <si>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</si>
  <si>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</si>
  <si>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</si>
  <si>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</si>
  <si>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</si>
  <si>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</si>
  <si>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</si>
  <si>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</si>
  <si>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</si>
  <si>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</si>
  <si>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</si>
  <si>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</si>
  <si>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</si>
  <si>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</si>
  <si>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</si>
  <si>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</si>
  <si>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</si>
  <si>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</si>
  <si>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</si>
  <si>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</si>
  <si>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</si>
  <si>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</si>
  <si>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</si>
  <si>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</si>
  <si>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</si>
  <si>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</si>
  <si>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</si>
  <si>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</si>
  <si>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</si>
  <si>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</si>
  <si>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</si>
  <si>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</si>
  <si>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</si>
  <si>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</si>
  <si>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</si>
  <si>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</si>
  <si>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</si>
  <si>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</si>
  <si>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</si>
  <si>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</si>
  <si>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</si>
  <si>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</si>
  <si>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</si>
  <si>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</si>
  <si>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</si>
  <si>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</si>
  <si>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</si>
  <si>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</si>
  <si>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</si>
  <si>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</si>
  <si>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</si>
  <si>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</si>
  <si>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</si>
  <si>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</si>
  <si>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</si>
  <si>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</si>
  <si>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</si>
  <si>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</si>
  <si>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</si>
  <si>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</si>
  <si>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</si>
  <si>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</si>
  <si>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</si>
  <si>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</si>
  <si>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</si>
  <si>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</si>
  <si>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</si>
  <si>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</si>
  <si>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</si>
  <si>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</si>
  <si>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</si>
  <si>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</si>
  <si>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</si>
  <si>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</si>
  <si>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</si>
  <si>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</si>
  <si>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</si>
  <si>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</si>
  <si>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</si>
  <si>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</si>
  <si>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</si>
  <si>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</si>
  <si>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</si>
  <si>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</si>
  <si>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</si>
  <si>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</si>
  <si>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</si>
  <si>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</si>
  <si>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</si>
  <si>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</si>
  <si>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</si>
  <si>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</si>
  <si>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</si>
  <si>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</si>
  <si>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</si>
  <si>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</si>
  <si>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</si>
  <si>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</si>
  <si>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</si>
  <si>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</si>
  <si>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</si>
  <si>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</si>
  <si>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</si>
  <si>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</si>
  <si>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</si>
  <si>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</si>
  <si>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</si>
  <si>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</si>
  <si>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</si>
  <si>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</si>
  <si>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</si>
  <si>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</si>
  <si>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</si>
  <si>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</si>
  <si>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</si>
  <si>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</si>
  <si>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</si>
  <si>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</si>
  <si>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</si>
  <si>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</si>
  <si>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</si>
  <si>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</si>
  <si>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</si>
  <si>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</si>
  <si>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</si>
  <si>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</si>
  <si>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</si>
  <si>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</si>
  <si>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</si>
  <si>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</si>
  <si>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</si>
  <si>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</si>
  <si>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</si>
  <si>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</si>
  <si>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</si>
  <si>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</si>
  <si>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</si>
  <si>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</si>
  <si>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</si>
  <si>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</si>
  <si>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</si>
  <si>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</si>
  <si>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</si>
  <si>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</si>
  <si>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</si>
  <si>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</si>
  <si>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</si>
  <si>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</si>
  <si>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</si>
  <si>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</si>
  <si>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</si>
  <si>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</si>
  <si>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</si>
  <si>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</si>
  <si>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</si>
  <si>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</si>
  <si>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</si>
  <si>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</si>
  <si>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</si>
  <si>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</si>
  <si>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</si>
  <si>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</si>
  <si>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</si>
  <si>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</si>
  <si>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</si>
  <si>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</si>
  <si>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</si>
  <si>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</si>
  <si>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</si>
  <si>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</si>
  <si>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</si>
  <si>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</si>
  <si>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</si>
  <si>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</si>
  <si>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</si>
  <si>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</si>
  <si>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</si>
  <si>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</si>
  <si>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</si>
  <si>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</si>
  <si>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</si>
  <si>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</si>
  <si>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2130238</t>
  </si>
  <si>
    <t>退耕还林还草▲</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</si>
  <si>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</si>
  <si>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</si>
  <si>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</si>
  <si>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</si>
  <si>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</si>
  <si>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</si>
  <si>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</si>
  <si>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</si>
  <si>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</si>
  <si>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</si>
  <si>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</si>
  <si>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</si>
  <si>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</si>
  <si>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</si>
  <si>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</si>
  <si>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</si>
  <si>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</si>
  <si>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</si>
  <si>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</si>
  <si>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</si>
  <si>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</si>
  <si>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</si>
  <si>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</si>
  <si>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</si>
  <si>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</si>
  <si>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</si>
  <si>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</si>
  <si>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</si>
  <si>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</si>
  <si>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</si>
  <si>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</si>
  <si>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</si>
  <si>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</si>
  <si>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</si>
  <si>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</si>
  <si>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</si>
  <si>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</si>
  <si>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</si>
  <si>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</si>
  <si>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</si>
  <si>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</si>
  <si>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</si>
  <si>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</si>
  <si>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</si>
  <si>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</si>
  <si>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</si>
  <si>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</si>
  <si>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</si>
  <si>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</si>
  <si>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</si>
  <si>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</si>
  <si>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</si>
  <si>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</si>
  <si>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</si>
  <si>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</si>
  <si>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</si>
  <si>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</si>
  <si>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</si>
  <si>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</si>
  <si>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</si>
  <si>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</si>
  <si>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</si>
  <si>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</si>
  <si>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</si>
  <si>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</si>
  <si>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</si>
  <si>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</si>
  <si>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</si>
  <si>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</si>
  <si>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</si>
  <si>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</si>
  <si>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</si>
  <si>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</si>
  <si>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</si>
  <si>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</si>
  <si>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</si>
  <si>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</si>
  <si>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</si>
  <si>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</si>
  <si>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</si>
  <si>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</si>
  <si>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</si>
  <si>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</si>
  <si>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</si>
  <si>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</si>
  <si>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</si>
  <si>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</si>
  <si>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</si>
  <si>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</si>
  <si>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</si>
  <si>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</si>
  <si>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</si>
  <si>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</si>
  <si>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</si>
  <si>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</si>
  <si>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</si>
  <si>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</si>
  <si>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</si>
  <si>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</si>
  <si>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</si>
  <si>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</si>
  <si>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</si>
  <si>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</si>
  <si>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</si>
  <si>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</si>
  <si>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</si>
  <si>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</si>
  <si>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</si>
  <si>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</si>
  <si>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</si>
  <si>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</si>
  <si>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</si>
  <si>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</si>
  <si>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</si>
  <si>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</si>
  <si>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区对下一般性转移支付补助（农村综合改革）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</si>
  <si>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</si>
  <si>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</si>
  <si>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</si>
  <si>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</si>
  <si>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</si>
  <si>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</si>
  <si>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</si>
  <si>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</si>
  <si>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</si>
  <si>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</si>
  <si>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</si>
  <si>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</si>
  <si>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</si>
  <si>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</si>
  <si>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</si>
  <si>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</si>
  <si>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</si>
  <si>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</si>
  <si>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</si>
  <si>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</si>
  <si>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</si>
  <si>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</si>
  <si>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</si>
  <si>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</si>
  <si>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</si>
  <si>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</si>
  <si>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</si>
  <si>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</si>
  <si>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</si>
  <si>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</si>
  <si>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</si>
  <si>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</si>
  <si>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</si>
  <si>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</si>
  <si>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</si>
  <si>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</si>
  <si>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</si>
  <si>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</si>
  <si>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</si>
  <si>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</si>
  <si>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</si>
  <si>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</si>
  <si>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</si>
  <si>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</si>
  <si>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</si>
  <si>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</si>
  <si>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</si>
  <si>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</si>
  <si>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</si>
  <si>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</si>
  <si>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</si>
  <si>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</si>
  <si>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</si>
  <si>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</si>
  <si>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</si>
  <si>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</si>
  <si>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</si>
  <si>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</si>
  <si>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</si>
  <si>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</si>
  <si>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</si>
  <si>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</si>
  <si>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</si>
  <si>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</si>
  <si>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</si>
  <si>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</si>
  <si>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</si>
  <si>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</si>
  <si>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</si>
  <si>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</si>
  <si>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</si>
  <si>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</si>
  <si>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</si>
  <si>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</si>
  <si>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</si>
  <si>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</si>
  <si>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</si>
  <si>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</si>
  <si>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</si>
  <si>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</si>
  <si>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</si>
  <si>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</si>
  <si>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</si>
  <si>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</si>
  <si>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</si>
  <si>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</si>
  <si>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</si>
  <si>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</si>
  <si>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</si>
  <si>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</si>
  <si>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</si>
  <si>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</si>
  <si>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</si>
  <si>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</si>
  <si>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</si>
  <si>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</si>
  <si>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</si>
  <si>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</si>
  <si>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</si>
  <si>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</si>
  <si>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</si>
  <si>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</si>
  <si>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</si>
  <si>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</si>
  <si>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</si>
  <si>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</si>
  <si>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</si>
  <si>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</si>
  <si>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</si>
  <si>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</si>
  <si>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</si>
  <si>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</si>
  <si>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</si>
  <si>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</si>
  <si>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</si>
  <si>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</si>
  <si>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</si>
  <si>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</si>
  <si>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</si>
  <si>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</si>
  <si>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</si>
  <si>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</si>
  <si>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</si>
  <si>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</si>
  <si>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</si>
  <si>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</si>
  <si>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</si>
  <si>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</si>
  <si>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</si>
  <si>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</si>
  <si>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</si>
  <si>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</si>
  <si>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</si>
  <si>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</si>
  <si>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</si>
  <si>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</si>
  <si>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</si>
  <si>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</si>
  <si>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</si>
  <si>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</si>
  <si>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</si>
  <si>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</si>
  <si>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</si>
  <si>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</si>
  <si>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</si>
  <si>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</si>
  <si>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</si>
  <si>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</si>
  <si>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</si>
  <si>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</si>
  <si>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</si>
  <si>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</si>
  <si>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</si>
  <si>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</si>
  <si>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</si>
  <si>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</si>
  <si>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</si>
  <si>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</si>
  <si>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</si>
  <si>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</si>
  <si>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</si>
  <si>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</si>
  <si>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</si>
  <si>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</si>
  <si>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</si>
  <si>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</si>
  <si>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</si>
  <si>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</si>
  <si>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</si>
  <si>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</si>
  <si>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</si>
  <si>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</si>
  <si>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</si>
  <si>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</si>
  <si>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</si>
  <si>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</si>
  <si>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</si>
  <si>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</si>
  <si>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</si>
  <si>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</si>
  <si>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</si>
  <si>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</si>
  <si>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</si>
  <si>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</si>
  <si>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</si>
  <si>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</si>
  <si>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</si>
  <si>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</si>
  <si>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</si>
  <si>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</si>
  <si>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</si>
  <si>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</si>
  <si>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</si>
  <si>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</si>
  <si>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</si>
  <si>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</si>
  <si>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</si>
  <si>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</si>
  <si>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</si>
  <si>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</si>
  <si>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</si>
  <si>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</si>
  <si>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</si>
  <si>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</si>
  <si>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</si>
  <si>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</si>
  <si>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</si>
  <si>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</si>
  <si>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</si>
  <si>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</si>
  <si>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</si>
  <si>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</si>
  <si>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</si>
  <si>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</si>
  <si>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</si>
  <si>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</si>
  <si>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</si>
  <si>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</si>
  <si>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</si>
  <si>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</si>
  <si>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</si>
  <si>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</si>
  <si>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</si>
  <si>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</si>
  <si>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</si>
  <si>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</si>
  <si>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</si>
  <si>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</si>
  <si>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</si>
  <si>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</si>
  <si>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</si>
  <si>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</si>
  <si>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</si>
  <si>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</si>
  <si>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</si>
  <si>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</si>
  <si>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</si>
  <si>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</si>
  <si>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</si>
  <si>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</si>
  <si>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</si>
  <si>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</si>
  <si>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</si>
  <si>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</si>
  <si>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</si>
  <si>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</si>
  <si>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</si>
  <si>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</si>
  <si>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</si>
  <si>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</si>
  <si>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</si>
  <si>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</si>
  <si>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</si>
  <si>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</si>
  <si>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</si>
  <si>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</si>
  <si>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</si>
  <si>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</si>
  <si>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</si>
  <si>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</si>
  <si>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</si>
  <si>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</si>
  <si>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</si>
  <si>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</si>
  <si>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</si>
  <si>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</si>
  <si>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</si>
  <si>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</si>
  <si>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</si>
  <si>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</si>
  <si>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</si>
  <si>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</si>
  <si>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</si>
  <si>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</si>
  <si>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</si>
  <si>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</si>
  <si>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</si>
  <si>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</si>
  <si>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</si>
  <si>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</si>
  <si>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</si>
  <si>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</si>
  <si>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</si>
  <si>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</si>
  <si>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</si>
  <si>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</si>
  <si>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</si>
  <si>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</si>
  <si>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</si>
  <si>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</si>
  <si>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</si>
  <si>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</si>
  <si>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</si>
  <si>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</si>
  <si>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</si>
  <si>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</si>
  <si>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</si>
  <si>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</si>
  <si>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</si>
  <si>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</si>
  <si>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</si>
  <si>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</si>
  <si>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</si>
  <si>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</si>
  <si>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</si>
  <si>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</si>
  <si>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</si>
  <si>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</si>
  <si>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</si>
  <si>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</si>
  <si>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</si>
  <si>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</si>
  <si>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</si>
  <si>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</si>
  <si>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</si>
  <si>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</si>
  <si>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</si>
  <si>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</si>
  <si>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</si>
  <si>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</si>
  <si>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</si>
  <si>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</si>
  <si>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</si>
  <si>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</si>
  <si>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</si>
  <si>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</si>
  <si>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</si>
  <si>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</si>
  <si>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</si>
  <si>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</si>
  <si>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</si>
  <si>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</si>
  <si>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</si>
  <si>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</si>
  <si>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</si>
  <si>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</si>
  <si>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</si>
  <si>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</si>
  <si>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</si>
  <si>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</si>
  <si>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</si>
  <si>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</si>
  <si>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</si>
  <si>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</si>
  <si>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</si>
  <si>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</si>
  <si>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</si>
  <si>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</si>
  <si>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</si>
  <si>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</si>
  <si>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</si>
  <si>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</si>
  <si>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</si>
  <si>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</si>
  <si>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</si>
  <si>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</si>
  <si>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</si>
  <si>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</si>
  <si>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</si>
  <si>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</si>
  <si>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</si>
  <si>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</si>
  <si>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</si>
  <si>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</si>
  <si>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</si>
  <si>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</si>
  <si>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</si>
  <si>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</si>
  <si>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</si>
  <si>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</si>
  <si>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</si>
  <si>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</si>
  <si>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</si>
  <si>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</si>
  <si>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</si>
  <si>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</si>
  <si>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</si>
  <si>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</si>
  <si>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</si>
  <si>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</si>
  <si>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</si>
  <si>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</si>
  <si>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</si>
  <si>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</si>
  <si>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</si>
  <si>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</si>
  <si>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</si>
  <si>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</si>
  <si>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</si>
  <si>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</si>
  <si>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</si>
  <si>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</si>
  <si>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</si>
  <si>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</si>
  <si>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</si>
  <si>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</si>
  <si>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</si>
  <si>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</si>
  <si>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</si>
  <si>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</si>
  <si>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</si>
  <si>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</si>
  <si>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</si>
  <si>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</si>
  <si>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</si>
  <si>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</si>
  <si>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</si>
  <si>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</si>
  <si>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</si>
  <si>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</si>
  <si>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</si>
  <si>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</si>
  <si>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</si>
  <si>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</si>
  <si>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</si>
  <si>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</si>
  <si>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保障性租赁住房</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</si>
  <si>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</si>
  <si>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</si>
  <si>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</si>
  <si>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</si>
  <si>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</si>
  <si>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</si>
  <si>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</si>
  <si>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</si>
  <si>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</si>
  <si>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</si>
  <si>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</si>
  <si>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</si>
  <si>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</si>
  <si>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</si>
  <si>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</si>
  <si>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</si>
  <si>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</si>
  <si>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</si>
  <si>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</si>
  <si>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</si>
  <si>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</si>
  <si>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</si>
  <si>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</si>
  <si>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</si>
  <si>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</si>
  <si>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</si>
  <si>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</si>
  <si>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</si>
  <si>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</si>
  <si>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</si>
  <si>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</si>
  <si>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</si>
  <si>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</si>
  <si>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</si>
  <si>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</si>
  <si>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</si>
  <si>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</si>
  <si>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</si>
  <si>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</si>
  <si>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</si>
  <si>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</si>
  <si>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</si>
  <si>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</si>
  <si>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</si>
  <si>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</si>
  <si>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</si>
  <si>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</si>
  <si>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</si>
  <si>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</si>
  <si>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</si>
  <si>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</si>
  <si>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</si>
  <si>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</si>
  <si>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</si>
  <si>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</si>
  <si>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</si>
  <si>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</si>
  <si>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</si>
  <si>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</si>
  <si>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</si>
  <si>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</si>
  <si>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</si>
  <si>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</si>
  <si>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</si>
  <si>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</si>
  <si>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</si>
  <si>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</si>
  <si>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</si>
  <si>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</si>
  <si>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</si>
  <si>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</si>
  <si>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</si>
  <si>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</si>
  <si>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</si>
  <si>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</si>
  <si>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</si>
  <si>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</si>
  <si>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</si>
  <si>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</si>
  <si>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</si>
  <si>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</si>
  <si>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</si>
  <si>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</si>
  <si>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</si>
  <si>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</si>
  <si>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</si>
  <si>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</si>
  <si>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</si>
  <si>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</si>
  <si>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</si>
  <si>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</si>
  <si>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</si>
  <si>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</si>
  <si>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</si>
  <si>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</si>
  <si>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</si>
  <si>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</si>
  <si>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</si>
  <si>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</si>
  <si>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</si>
  <si>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</si>
  <si>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</si>
  <si>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</si>
  <si>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</si>
  <si>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</si>
  <si>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</si>
  <si>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</si>
  <si>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</si>
  <si>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</si>
  <si>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</si>
  <si>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</si>
  <si>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</si>
  <si>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</si>
  <si>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</si>
  <si>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</si>
  <si>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</si>
  <si>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</si>
  <si>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</si>
  <si>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</si>
  <si>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</si>
  <si>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</si>
  <si>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</si>
  <si>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</si>
  <si>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</si>
  <si>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</si>
  <si>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</si>
  <si>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</si>
  <si>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</si>
  <si>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</si>
  <si>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</si>
  <si>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</si>
  <si>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</si>
  <si>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</si>
  <si>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</si>
  <si>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</si>
  <si>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</si>
  <si>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</si>
  <si>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</si>
  <si>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</si>
  <si>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</si>
  <si>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</si>
  <si>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</si>
  <si>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</si>
  <si>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</si>
  <si>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</si>
  <si>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</si>
  <si>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</si>
  <si>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</si>
  <si>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</si>
  <si>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</si>
  <si>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</si>
  <si>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</si>
  <si>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</si>
  <si>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</si>
  <si>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</si>
  <si>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</si>
  <si>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</si>
  <si>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</si>
  <si>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</si>
  <si>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</si>
  <si>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</si>
  <si>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</si>
  <si>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</si>
  <si>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</si>
  <si>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</si>
  <si>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</si>
  <si>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</si>
  <si>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</si>
  <si>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</si>
  <si>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</si>
  <si>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</si>
  <si>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</si>
  <si>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</si>
  <si>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</si>
  <si>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</si>
  <si>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</si>
  <si>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</si>
  <si>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</si>
  <si>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</si>
  <si>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</si>
  <si>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</si>
  <si>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</si>
  <si>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</si>
  <si>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</si>
  <si>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</si>
  <si>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</si>
  <si>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</si>
  <si>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</si>
  <si>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</si>
  <si>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</si>
  <si>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</si>
  <si>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</si>
  <si>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</si>
  <si>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</si>
  <si>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</si>
  <si>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</si>
  <si>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</si>
  <si>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</si>
  <si>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</si>
  <si>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</si>
  <si>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</si>
  <si>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</si>
  <si>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</si>
  <si>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</si>
  <si>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</si>
  <si>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</si>
  <si>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</si>
  <si>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</si>
  <si>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</si>
  <si>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</si>
  <si>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</si>
  <si>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</si>
  <si>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</si>
  <si>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</si>
  <si>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</si>
  <si>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</si>
  <si>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</si>
  <si>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</si>
  <si>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</si>
  <si>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</si>
  <si>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</si>
  <si>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</si>
  <si>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</si>
  <si>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</si>
  <si>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</si>
  <si>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</si>
  <si>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</si>
  <si>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</si>
  <si>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</si>
  <si>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</si>
  <si>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</si>
  <si>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</si>
  <si>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</si>
  <si>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</si>
  <si>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</si>
  <si>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区本级一般公共预算支出</t>
  </si>
  <si>
    <t>1-5  2024年临翔区区本级一般公共预算政府预算经济分类表（基本支出）</t>
  </si>
  <si>
    <t>经济科目名称</t>
  </si>
  <si>
    <t>机关工资福利支出</t>
  </si>
  <si>
    <t>类</t>
  </si>
  <si>
    <t xml:space="preserve">  工资奖金津补贴</t>
  </si>
  <si>
    <t>款</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</si>
  <si>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</si>
  <si>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</si>
  <si>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</si>
  <si>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</si>
  <si>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</si>
  <si>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</si>
  <si>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</si>
  <si>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</si>
  <si>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</si>
  <si>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</si>
  <si>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</si>
  <si>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</si>
  <si>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</si>
  <si>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</si>
  <si>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</si>
  <si>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</si>
  <si>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</si>
  <si>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</si>
  <si>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</si>
  <si>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</si>
  <si>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</si>
  <si>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</si>
  <si>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</si>
  <si>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</si>
  <si>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</si>
  <si>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</si>
  <si>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2024年临翔区区本级一般公共预算支出表(区对下转移支付项目)</t>
  </si>
  <si>
    <t>项       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</si>
  <si>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</si>
  <si>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</si>
  <si>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</si>
  <si>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</si>
  <si>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</si>
  <si>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</si>
  <si>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</si>
  <si>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</si>
  <si>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</si>
  <si>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</si>
  <si>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</si>
  <si>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</si>
  <si>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</si>
  <si>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</si>
  <si>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</si>
  <si>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</si>
  <si>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</si>
  <si>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</si>
  <si>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</si>
  <si>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</si>
  <si>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</si>
  <si>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备注说明：根据现行财政管理体制，乡（镇、街道）作为区本级部门编制年初预算，所以无对下转移支付资金,此表为空表。</t>
  </si>
  <si>
    <t>1-7  2024年临翔区分地区税收返还和转移支付预算表</t>
  </si>
  <si>
    <t>州（市）</t>
  </si>
  <si>
    <t>税收返还</t>
  </si>
  <si>
    <t>转移支付</t>
  </si>
  <si>
    <t>一、提前下达数</t>
  </si>
  <si>
    <t>二、预算数</t>
  </si>
  <si>
    <t>1-8  2024年临翔区区本级“三公”经费预算财政拨款情况统计表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</si>
  <si>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</si>
  <si>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</si>
  <si>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</si>
  <si>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</si>
  <si>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</si>
  <si>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</si>
  <si>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</si>
  <si>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</si>
  <si>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备注说明：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二、“三公”经费增减变化原因说明:2024年全区“三公”经费预算合计为805万元，较2023年预算数816万元，减少11万元，下降1.35%。
1.公务用车购置及运行费600万元，较2023年预算数597万元，增加3万元，增长0.5%。经费主要用于保障各部门及公务用车平台购置更换公务用车及执行公务开展各种专项调研检查工作所发生的公务用车燃料费、维修费、过路过桥费、保险费等支出。本年较上年增加3万元的主要原因是部分单位公务用车老化，无法满足正常工作开展需要，需对公务用车逐步进行更换。2024年区人大、区政协及区委办3家单位购置更换公务用车预算金额共85万元，较上年增加10万元，所以预算数较上年增加3万元，增长0.5%。
2.公务接待费205万元，较2023年预算数219万元，减少14万元，下降6.39%。经费主要用于部门开展调研、检查、培训、指导等执行公务和业务活动发生的餐饮费及住宿费。较上年下降的主要原因是临翔区深入贯彻过“紧日子”思想，进一步优化财政支出结构，严格控制公务接待费开支，报销凭证不全、未经批准或超标准、扩大范围开支的，一律不予结算、报销。
3.根据以前年度财政实际执行情况分析，一般情况不发生因公出国（境)费，因此2024年没有安排预算支出。</t>
  </si>
  <si>
    <t>2-1 2024年临翔区政府性基金预算收入情况表</t>
  </si>
  <si>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</si>
  <si>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</si>
  <si>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</si>
  <si>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</si>
  <si>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</si>
  <si>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</si>
  <si>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</si>
  <si>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</si>
  <si>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</si>
  <si>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</si>
  <si>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</si>
  <si>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</si>
  <si>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八、大中型水库库区基金收入</t>
  </si>
  <si>
    <t>九、彩票公益金收入</t>
  </si>
  <si>
    <t xml:space="preserve">  福利彩票公益金收入</t>
  </si>
  <si>
    <t xml:space="preserve">  体育彩票公益金收入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</si>
  <si>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</si>
  <si>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</si>
  <si>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</si>
  <si>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</si>
  <si>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</si>
  <si>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</si>
  <si>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十六、其他政府性基金收入</t>
  </si>
  <si>
    <t>十七、专项债券对应项目专项收入</t>
  </si>
  <si>
    <t>全区政府性基金预算收入</t>
  </si>
  <si>
    <t>地方政府专项债务收入</t>
  </si>
  <si>
    <t xml:space="preserve">  政府性基金转移收入</t>
  </si>
  <si>
    <t xml:space="preserve">     政府性基金补助收入</t>
  </si>
  <si>
    <t xml:space="preserve">     抗疫特别国债转移支付收入</t>
  </si>
  <si>
    <t>2-2 2024年临翔区政府性基金预算支出情况表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</si>
  <si>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</si>
  <si>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</si>
  <si>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</si>
  <si>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</si>
  <si>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</si>
  <si>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</si>
  <si>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</si>
  <si>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</si>
  <si>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</si>
  <si>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</si>
  <si>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</si>
  <si>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</si>
  <si>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</si>
  <si>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</si>
  <si>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</si>
  <si>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</si>
  <si>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</si>
  <si>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</si>
  <si>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</si>
  <si>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</si>
  <si>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</si>
  <si>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</si>
  <si>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</si>
  <si>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</si>
  <si>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</si>
  <si>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</si>
  <si>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</si>
  <si>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</si>
  <si>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</si>
  <si>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</si>
  <si>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</si>
  <si>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</si>
  <si>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</si>
  <si>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</si>
  <si>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</si>
  <si>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</si>
  <si>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</si>
  <si>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</si>
  <si>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</si>
  <si>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</si>
  <si>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</si>
  <si>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</si>
  <si>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</si>
  <si>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</si>
  <si>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</si>
  <si>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</si>
  <si>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</si>
  <si>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</si>
  <si>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</si>
  <si>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</si>
  <si>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</si>
  <si>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</si>
  <si>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</si>
  <si>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</si>
  <si>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</si>
  <si>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</si>
  <si>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</si>
  <si>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</si>
  <si>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</si>
  <si>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</si>
  <si>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</si>
  <si>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</si>
  <si>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</si>
  <si>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</si>
  <si>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</si>
  <si>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</si>
  <si>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</si>
  <si>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</si>
  <si>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</si>
  <si>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</si>
  <si>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</si>
  <si>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</si>
  <si>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</si>
  <si>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</si>
  <si>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</si>
  <si>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</si>
  <si>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</si>
  <si>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</si>
  <si>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</si>
  <si>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</si>
  <si>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</si>
  <si>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</si>
  <si>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</si>
  <si>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</si>
  <si>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</si>
  <si>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</si>
  <si>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</si>
  <si>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</si>
  <si>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2120814</t>
  </si>
  <si>
    <t>农业生产发展支出</t>
  </si>
  <si>
    <t>2120815</t>
  </si>
  <si>
    <t>农村社会事业支出</t>
  </si>
  <si>
    <t>2120816</t>
  </si>
  <si>
    <t>农业农村生态环境支出</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</si>
  <si>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</si>
  <si>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</si>
  <si>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</si>
  <si>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</si>
  <si>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</si>
  <si>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</si>
  <si>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</si>
  <si>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</si>
  <si>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</si>
  <si>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</si>
  <si>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</si>
  <si>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</si>
  <si>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</si>
  <si>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</si>
  <si>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</si>
  <si>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</si>
  <si>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</si>
  <si>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</si>
  <si>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</si>
  <si>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</si>
  <si>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</si>
  <si>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</si>
  <si>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</si>
  <si>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</si>
  <si>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</si>
  <si>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</si>
  <si>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</si>
  <si>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</si>
  <si>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</si>
  <si>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</si>
  <si>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</si>
  <si>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</si>
  <si>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</si>
  <si>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</si>
  <si>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</si>
  <si>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</si>
  <si>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</si>
  <si>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</si>
  <si>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</si>
  <si>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</si>
  <si>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</si>
  <si>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</si>
  <si>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</si>
  <si>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</si>
  <si>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</si>
  <si>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</si>
  <si>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</si>
  <si>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</si>
  <si>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</si>
  <si>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</si>
  <si>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</si>
  <si>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</si>
  <si>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</si>
  <si>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</si>
  <si>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</si>
  <si>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</si>
  <si>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</si>
  <si>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</si>
  <si>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</si>
  <si>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</si>
  <si>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</si>
  <si>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</si>
  <si>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</si>
  <si>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</si>
  <si>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</si>
  <si>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</si>
  <si>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</si>
  <si>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</si>
  <si>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</si>
  <si>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</si>
  <si>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</si>
  <si>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</si>
  <si>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</si>
  <si>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</si>
  <si>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</si>
  <si>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</si>
  <si>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</si>
  <si>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</si>
  <si>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</si>
  <si>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</si>
  <si>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</si>
  <si>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</si>
  <si>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</si>
  <si>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</si>
  <si>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</si>
  <si>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</si>
  <si>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</si>
  <si>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</si>
  <si>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</si>
  <si>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</si>
  <si>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</si>
  <si>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</si>
  <si>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</si>
  <si>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</si>
  <si>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</si>
  <si>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</si>
  <si>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</si>
  <si>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</si>
  <si>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</si>
  <si>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大中型水库移民后期扶持基金支出▲</t>
  </si>
  <si>
    <t>移民补助▲</t>
  </si>
  <si>
    <t>基础设施建设和经济发展▲</t>
  </si>
  <si>
    <t>其他大中型水库移民后期扶持基金支出▲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</si>
  <si>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</si>
  <si>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</si>
  <si>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</si>
  <si>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</si>
  <si>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</si>
  <si>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</si>
  <si>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</si>
  <si>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</si>
  <si>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</si>
  <si>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</si>
  <si>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</si>
  <si>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</si>
  <si>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</si>
  <si>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</si>
  <si>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</si>
  <si>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</si>
  <si>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</si>
  <si>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</si>
  <si>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</si>
  <si>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</si>
  <si>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</si>
  <si>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</si>
  <si>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</si>
  <si>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</si>
  <si>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</si>
  <si>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</si>
  <si>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</si>
  <si>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</si>
  <si>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</si>
  <si>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</si>
  <si>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</si>
  <si>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</si>
  <si>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</si>
  <si>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</si>
  <si>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</si>
  <si>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</si>
  <si>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</si>
  <si>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</si>
  <si>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</si>
  <si>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</si>
  <si>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</si>
  <si>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</si>
  <si>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</si>
  <si>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</si>
  <si>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</si>
  <si>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</si>
  <si>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</si>
  <si>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</si>
  <si>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</si>
  <si>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</si>
  <si>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</si>
  <si>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</si>
  <si>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</si>
  <si>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</si>
  <si>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</si>
  <si>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</si>
  <si>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</si>
  <si>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</si>
  <si>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</si>
  <si>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</si>
  <si>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</si>
  <si>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</si>
  <si>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</si>
  <si>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</si>
  <si>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</si>
  <si>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</si>
  <si>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</si>
  <si>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</si>
  <si>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</si>
  <si>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</si>
  <si>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</si>
  <si>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</si>
  <si>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</si>
  <si>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</si>
  <si>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</si>
  <si>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</si>
  <si>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</si>
  <si>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</si>
  <si>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</si>
  <si>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</si>
  <si>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</si>
  <si>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</si>
  <si>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</si>
  <si>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</si>
  <si>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</si>
  <si>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</si>
  <si>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</si>
  <si>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</si>
  <si>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</si>
  <si>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</si>
  <si>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</si>
  <si>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</si>
  <si>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</si>
  <si>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</si>
  <si>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</si>
  <si>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</si>
  <si>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</si>
  <si>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</si>
  <si>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</si>
  <si>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</si>
  <si>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</si>
  <si>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</si>
  <si>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</si>
  <si>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</si>
  <si>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</si>
  <si>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</si>
  <si>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</si>
  <si>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</si>
  <si>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</si>
  <si>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</si>
  <si>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</si>
  <si>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</si>
  <si>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</si>
  <si>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</si>
  <si>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</si>
  <si>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</si>
  <si>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</si>
  <si>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</si>
  <si>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</si>
  <si>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</si>
  <si>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</si>
  <si>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</si>
  <si>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</si>
  <si>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</si>
  <si>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</si>
  <si>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</si>
  <si>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</si>
  <si>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</si>
  <si>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</si>
  <si>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</si>
  <si>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</si>
  <si>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</si>
  <si>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</si>
  <si>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</si>
  <si>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</si>
  <si>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</si>
  <si>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</si>
  <si>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</si>
  <si>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</si>
  <si>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</si>
  <si>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</si>
  <si>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</si>
  <si>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</si>
  <si>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</si>
  <si>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</si>
  <si>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</si>
  <si>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</si>
  <si>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</si>
  <si>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</si>
  <si>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</si>
  <si>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</si>
  <si>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</si>
  <si>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</si>
  <si>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</si>
  <si>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</si>
  <si>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</si>
  <si>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</si>
  <si>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</si>
  <si>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</si>
  <si>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</si>
  <si>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</si>
  <si>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</si>
  <si>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</si>
  <si>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</si>
  <si>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</si>
  <si>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</si>
  <si>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</si>
  <si>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</si>
  <si>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</si>
  <si>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</si>
  <si>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</si>
  <si>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</si>
  <si>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</si>
  <si>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</si>
  <si>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</si>
  <si>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</si>
  <si>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</si>
  <si>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</si>
  <si>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</si>
  <si>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</si>
  <si>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</si>
  <si>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</si>
  <si>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</si>
  <si>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</si>
  <si>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</si>
  <si>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</si>
  <si>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</si>
  <si>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</si>
  <si>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</si>
  <si>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</si>
  <si>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</si>
  <si>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</si>
  <si>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</si>
  <si>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</si>
  <si>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</si>
  <si>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</si>
  <si>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</si>
  <si>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</si>
  <si>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</si>
  <si>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</si>
  <si>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</si>
  <si>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</si>
  <si>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</si>
  <si>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</si>
  <si>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</si>
  <si>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</si>
  <si>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</si>
  <si>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</si>
  <si>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</si>
  <si>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</si>
  <si>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</si>
  <si>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</si>
  <si>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</si>
  <si>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</si>
  <si>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</si>
  <si>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</si>
  <si>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</si>
  <si>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</si>
  <si>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</si>
  <si>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</si>
  <si>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</si>
  <si>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</si>
  <si>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</si>
  <si>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</si>
  <si>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</si>
  <si>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</si>
  <si>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</si>
  <si>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</si>
  <si>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</si>
  <si>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</si>
  <si>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</si>
  <si>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</si>
  <si>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</si>
  <si>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</si>
  <si>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</si>
  <si>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</si>
  <si>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</si>
  <si>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</si>
  <si>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</si>
  <si>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</si>
  <si>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</si>
  <si>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</si>
  <si>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</si>
  <si>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</si>
  <si>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</si>
  <si>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</si>
  <si>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</si>
  <si>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</si>
  <si>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</si>
  <si>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</si>
  <si>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</si>
  <si>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</si>
  <si>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</si>
  <si>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</si>
  <si>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</si>
  <si>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</si>
  <si>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</si>
  <si>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</si>
  <si>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</si>
  <si>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</si>
  <si>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</si>
  <si>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</si>
  <si>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</si>
  <si>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</si>
  <si>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全区政府性基金支出</t>
  </si>
  <si>
    <t>是</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</si>
  <si>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</si>
  <si>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</si>
  <si>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</si>
  <si>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</si>
  <si>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</si>
  <si>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</si>
  <si>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</si>
  <si>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</si>
  <si>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</si>
  <si>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</si>
  <si>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</si>
  <si>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</si>
  <si>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</si>
  <si>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2024年临翔区区本级政府性基金预算收入情况表</t>
  </si>
  <si>
    <t>1030102</t>
  </si>
  <si>
    <t>1030112</t>
  </si>
  <si>
    <t>1030115</t>
  </si>
  <si>
    <t>1030129</t>
  </si>
  <si>
    <t>1030146</t>
  </si>
  <si>
    <t>1030147</t>
  </si>
  <si>
    <t>1030148</t>
  </si>
  <si>
    <t>103014801</t>
  </si>
  <si>
    <t>103014802</t>
  </si>
  <si>
    <t>103014803</t>
  </si>
  <si>
    <t>103014898</t>
  </si>
  <si>
    <t>103014899</t>
  </si>
  <si>
    <t>1030150</t>
  </si>
  <si>
    <t>1030155</t>
  </si>
  <si>
    <t>103015501</t>
  </si>
  <si>
    <t>103015502</t>
  </si>
  <si>
    <t>1030156</t>
  </si>
  <si>
    <t>1030157</t>
  </si>
  <si>
    <t>1030158</t>
  </si>
  <si>
    <t>1030159</t>
  </si>
  <si>
    <t>1030178</t>
  </si>
  <si>
    <t>1030180</t>
  </si>
  <si>
    <t>1030199</t>
  </si>
  <si>
    <t>10310</t>
  </si>
  <si>
    <t>区本级政府性基金预算收入</t>
  </si>
  <si>
    <t xml:space="preserve">   政府性基金补助收入</t>
  </si>
  <si>
    <t>否</t>
  </si>
  <si>
    <t xml:space="preserve">     政府性基金上解收入</t>
  </si>
  <si>
    <t>2-4 2024年临翔区区本级政府性基金预算支出情况表</t>
  </si>
  <si>
    <t>区本级政府性基金支出</t>
  </si>
  <si>
    <t>2300401</t>
  </si>
  <si>
    <t xml:space="preserve">     政府性基金补助支出</t>
  </si>
  <si>
    <t>203308</t>
  </si>
  <si>
    <t>23011</t>
  </si>
  <si>
    <t xml:space="preserve">   地方政府专项债务转贷支出</t>
  </si>
  <si>
    <t>上年结转对应安排支出</t>
  </si>
  <si>
    <t>2-5  2024年临翔区区本级政府性基金支出表(区对下转移支付)</t>
  </si>
  <si>
    <t>本年支出小计</t>
  </si>
  <si>
    <t>3-1  2024年临翔区国有资本经营收入预算情况表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</si>
  <si>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</si>
  <si>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</si>
  <si>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</si>
  <si>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</si>
  <si>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</si>
  <si>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</si>
  <si>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</si>
  <si>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</si>
  <si>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</si>
  <si>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</si>
  <si>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</si>
  <si>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</si>
  <si>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</si>
  <si>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</si>
  <si>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</si>
  <si>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</si>
  <si>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</si>
  <si>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</si>
  <si>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</si>
  <si>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</si>
  <si>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</si>
  <si>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</si>
  <si>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</si>
  <si>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</si>
  <si>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</si>
  <si>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</si>
  <si>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</si>
  <si>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</si>
  <si>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</si>
  <si>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</si>
  <si>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</si>
  <si>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</si>
  <si>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</si>
  <si>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</si>
  <si>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</si>
  <si>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全区国有资本经营收入</t>
  </si>
  <si>
    <t>上年结转</t>
  </si>
  <si>
    <t>账务调整收入</t>
  </si>
  <si>
    <t>3-2  2024年临翔区国有资本经营支出预算情况表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</si>
  <si>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</si>
  <si>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</si>
  <si>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</si>
  <si>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</si>
  <si>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</si>
  <si>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</si>
  <si>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</si>
  <si>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</si>
  <si>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</si>
  <si>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</si>
  <si>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</si>
  <si>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</si>
  <si>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</si>
  <si>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</si>
  <si>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</si>
  <si>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</si>
  <si>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</si>
  <si>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</si>
  <si>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</si>
  <si>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全区国有资本经营支出</t>
  </si>
  <si>
    <t>国有资本经营预算转移支付</t>
  </si>
  <si>
    <t>调出资金</t>
  </si>
  <si>
    <t>结转下年</t>
  </si>
  <si>
    <t>3-3  2024年临翔区区本级国有资本经营收入预算情况表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</si>
  <si>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</si>
  <si>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</si>
  <si>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</si>
  <si>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</si>
  <si>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</si>
  <si>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</si>
  <si>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</si>
  <si>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</si>
  <si>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</si>
  <si>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区本级国有资本经营收入</t>
  </si>
  <si>
    <t>3-4  2024年临翔区区本级国有资本经营支出预算情况表</t>
  </si>
  <si>
    <t>项   目</t>
  </si>
  <si>
    <t xml:space="preserve">    "三供一业"移交补助支出</t>
  </si>
  <si>
    <t>国有企业退休人员社会化管理补助支出</t>
  </si>
  <si>
    <t xml:space="preserve">   其他金融国有资本经营预算支出</t>
  </si>
  <si>
    <t>区本级国有资本经营支出</t>
  </si>
  <si>
    <t>3-5  2024年临翔区区本级国有资本经营预算转移支付表（分地区）</t>
  </si>
  <si>
    <t>地  区</t>
  </si>
  <si>
    <t>预算数</t>
  </si>
  <si>
    <t>合  计</t>
  </si>
  <si>
    <t>3-6  2024年临翔区区本级国有资本经营预算转移支付表（分项目）</t>
  </si>
  <si>
    <t>项目名称</t>
  </si>
  <si>
    <t>4-1  2024年临翔区社会保险基金收入预算情况表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</si>
  <si>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</si>
  <si>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</si>
  <si>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</si>
  <si>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</si>
  <si>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</si>
  <si>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</si>
  <si>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</si>
  <si>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</si>
  <si>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</si>
  <si>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</si>
  <si>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七、城乡居民基本医疗保险基金收入</t>
  </si>
  <si>
    <t>收入小计</t>
  </si>
  <si>
    <t xml:space="preserve">  其中：保险费收入</t>
  </si>
  <si>
    <t xml:space="preserve">        利息收入</t>
  </si>
  <si>
    <t xml:space="preserve">        财政补贴收入</t>
  </si>
  <si>
    <t>上级补助收入</t>
  </si>
  <si>
    <t>下级上解收入</t>
  </si>
  <si>
    <t>收入合计</t>
  </si>
  <si>
    <t>4-2  2024年临翔区社会保险基金支出预算情况表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</si>
  <si>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</si>
  <si>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</si>
  <si>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</si>
  <si>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</si>
  <si>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</si>
  <si>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</si>
  <si>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</si>
  <si>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</si>
  <si>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七、城乡居民基本医疗保险基金支出</t>
  </si>
  <si>
    <t>支出小计</t>
  </si>
  <si>
    <t xml:space="preserve">    其中：社会保险待遇支出</t>
  </si>
  <si>
    <t>补助下级支出</t>
  </si>
  <si>
    <t>上解上级支出</t>
  </si>
  <si>
    <t>支出合计</t>
  </si>
  <si>
    <t>4-3  2024年临翔区区本级社会保险基金收入预算情况表</t>
  </si>
  <si>
    <t>七、居民基本医疗保险基金收入</t>
  </si>
  <si>
    <t>4-4  2024年临翔区区本级社会保险基金支出预算情况表</t>
  </si>
  <si>
    <t>七、居民基本医疗保险基金支出</t>
  </si>
  <si>
    <t>5-1  临翔区2023年地方政府债务限额及余额预算情况表</t>
  </si>
  <si>
    <t>单位：亿元</t>
  </si>
  <si>
    <t>地   区</t>
  </si>
  <si>
    <t>2023年债务限额</t>
  </si>
  <si>
    <t>2023年债务余额预计执行数</t>
  </si>
  <si>
    <t>一般债务</t>
  </si>
  <si>
    <t>专项债务</t>
  </si>
  <si>
    <t>公  式</t>
  </si>
  <si>
    <t>A=B+C</t>
  </si>
  <si>
    <t>B</t>
  </si>
  <si>
    <t>C</t>
  </si>
  <si>
    <t>D=E+F</t>
  </si>
  <si>
    <t>E</t>
  </si>
  <si>
    <t>F</t>
  </si>
  <si>
    <t>临沧市合计</t>
  </si>
  <si>
    <t xml:space="preserve">  一、临沧市本级</t>
  </si>
  <si>
    <t xml:space="preserve"> 二、县（区）合计</t>
  </si>
  <si>
    <t xml:space="preserve"> （一）工业园区</t>
  </si>
  <si>
    <t>（三）临翔区</t>
  </si>
  <si>
    <t>（四）凤庆县</t>
  </si>
  <si>
    <t xml:space="preserve"> （五） 云 县</t>
  </si>
  <si>
    <t>（六） 永德县</t>
  </si>
  <si>
    <t>（七） 镇康县</t>
  </si>
  <si>
    <t>（八） 耿马县</t>
  </si>
  <si>
    <t>（九） 沧源县</t>
  </si>
  <si>
    <t>5-2  临翔区2023年地方政府一般债务余额情况表</t>
  </si>
  <si>
    <t>项    目</t>
  </si>
  <si>
    <t>执行数</t>
  </si>
  <si>
    <t>一、2022年末地方政府一般债务余额实际数</t>
  </si>
  <si>
    <t>二、2023年末地方政府一般债务余额限额</t>
  </si>
  <si>
    <t>三、2023年地方政府一般债务发行额</t>
  </si>
  <si>
    <t xml:space="preserve">   中央转贷地方的国际金融组织和外国政府贷款</t>
  </si>
  <si>
    <t xml:space="preserve">   2023年地方政府一般债券发行额</t>
  </si>
  <si>
    <t>四、2023年地方政府一般债务还本额</t>
  </si>
  <si>
    <t>五、2023年末地方政府一般债务余额预计执行数</t>
  </si>
  <si>
    <t>六、2024年地方财政赤字</t>
  </si>
  <si>
    <t>七、2024年地方政府一般债务余额限额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</si>
  <si>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</si>
  <si>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临翔区本级2023年地方政府一般债务余额情况表</t>
  </si>
  <si>
    <t xml:space="preserve">    中央转贷地方的国际金融组织和外国政府贷款</t>
  </si>
  <si>
    <t xml:space="preserve">    2023年地方政府一般债券发行额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</si>
  <si>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</si>
  <si>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临翔区2023年地方政府专项债务余额情况表</t>
  </si>
  <si>
    <t>一、2022年末地方政府专项债务余额实际数</t>
  </si>
  <si>
    <t>二、2023年末地方政府专项债务余额限额</t>
  </si>
  <si>
    <t>三、2023年地方政府专项债务发行额</t>
  </si>
  <si>
    <t>四、2023年地方政府专项债务还本额</t>
  </si>
  <si>
    <t>五、2023年末地方政府专项债务余额预计执行数</t>
  </si>
  <si>
    <t>六、2024年地方政府专项债务新增限额</t>
  </si>
  <si>
    <t>七、2024年末地方政府专项债务余额限额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</si>
  <si>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</si>
  <si>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临翔区本级2023年地方政府专项债务余额情况表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</si>
  <si>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</si>
  <si>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临翔区地方政府债券发行及还本付息情况表</t>
  </si>
  <si>
    <t>公式</t>
  </si>
  <si>
    <t>本地区</t>
  </si>
  <si>
    <t>本级</t>
  </si>
  <si>
    <t>一、2023年发行预计执行数</t>
  </si>
  <si>
    <t>A=B+D</t>
  </si>
  <si>
    <t>（一）一般债券</t>
  </si>
  <si>
    <t xml:space="preserve">   其中：再融资债券</t>
  </si>
  <si>
    <t>（二）专项债券</t>
  </si>
  <si>
    <t>D</t>
  </si>
  <si>
    <t>二、2023年还本预计执行数</t>
  </si>
  <si>
    <t>F=G+H</t>
  </si>
  <si>
    <t>G</t>
  </si>
  <si>
    <t>H</t>
  </si>
  <si>
    <t>三、2023年付息预计执行数</t>
  </si>
  <si>
    <t>I=J+K</t>
  </si>
  <si>
    <t>J</t>
  </si>
  <si>
    <t>K</t>
  </si>
  <si>
    <t>四、2024年还本预算数</t>
  </si>
  <si>
    <t>L=M+O</t>
  </si>
  <si>
    <t>M</t>
  </si>
  <si>
    <t xml:space="preserve">   其中：再融资</t>
  </si>
  <si>
    <t xml:space="preserve">      财政预算安排 </t>
  </si>
  <si>
    <t>N</t>
  </si>
  <si>
    <t>O</t>
  </si>
  <si>
    <t xml:space="preserve">      财政预算安排</t>
  </si>
  <si>
    <t>P</t>
  </si>
  <si>
    <t>五、2024年付息预算数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</si>
  <si>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</si>
  <si>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</si>
  <si>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</si>
  <si>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</si>
  <si>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临翔区区本级2024年地方政府债务限额提前下达情况表</t>
  </si>
  <si>
    <t>下级</t>
  </si>
  <si>
    <t>一、2023年地方政府债务限额</t>
  </si>
  <si>
    <t>其中： 一般债务限额</t>
  </si>
  <si>
    <t xml:space="preserve">       专项债务限额</t>
  </si>
  <si>
    <t>二、提前下达的2024年新增地方政府债务限额</t>
  </si>
  <si>
    <t>注：本表反映本地区及本级年初预算中列示提前下达的新增地方政府债务限额情况，由县级以上地方各级财政部门在本级人民代表大会批准预算后二十日内公开。</t>
  </si>
  <si>
    <t>5-8  临翔区2024年年初新增地方政府债券资金安排表</t>
  </si>
  <si>
    <t>序号</t>
  </si>
  <si>
    <t>项目类型</t>
  </si>
  <si>
    <t>项目主管部门</t>
  </si>
  <si>
    <t>债券性质</t>
  </si>
  <si>
    <t>债券规模</t>
  </si>
  <si>
    <t>无（2024年暂未下达新增债券资金）</t>
  </si>
  <si>
    <t>如：农村公路、市政道路等
如：土地储备、政府收费公路、棚改等</t>
  </si>
  <si>
    <t>一般债券
专项债券</t>
  </si>
  <si>
    <t>...</t>
  </si>
  <si>
    <t>注：本表反映本级当年提前下达的新增地方政府债券资金使用安排，由县级以上地方各级财政部门在本级人民代表大会批准预算后二十日内公开。</t>
  </si>
  <si>
    <r>
      <rPr>
        <sz val="14"/>
        <rFont val="Times New Roman"/>
        <charset val="134"/>
      </rPr>
      <t>6-1   2024</t>
    </r>
    <r>
      <rPr>
        <sz val="14"/>
        <rFont val="方正小标宋简体"/>
        <charset val="134"/>
      </rPr>
      <t>年区级重大政策和重点项目绩效目标表</t>
    </r>
  </si>
  <si>
    <t>单位名称、项目名称</t>
  </si>
  <si>
    <t>金额（万元）</t>
  </si>
  <si>
    <t>项目年度绩效目标</t>
  </si>
  <si>
    <t>一级指标</t>
  </si>
  <si>
    <t>二级指标</t>
  </si>
  <si>
    <t>三级指标</t>
  </si>
  <si>
    <t>指标性质</t>
  </si>
  <si>
    <t>指标值</t>
  </si>
  <si>
    <t>度量单位</t>
  </si>
  <si>
    <t>指标属性</t>
  </si>
  <si>
    <t>指标内容</t>
  </si>
  <si>
    <t>临沧市临翔区城市管理综合行政执法局</t>
  </si>
  <si>
    <t>临沧城绿化管护经费</t>
  </si>
  <si>
    <t>通过实施临沧主城区城市园林绿化养护服务采购项目，不断提高临沧城建成区绿地率、绿化覆盖率，巩固和提高绿化建设成果，提升城市品位，彰显绿美临翔新形象，助力临沧市创建花园城市、绿美城市，绿化管护达到国家二级养护质量标准。</t>
  </si>
  <si>
    <t>产出指标</t>
  </si>
  <si>
    <t>数量指标</t>
  </si>
  <si>
    <t>管护行道树数量</t>
  </si>
  <si>
    <t>&gt;=</t>
  </si>
  <si>
    <t>100000</t>
  </si>
  <si>
    <t>株</t>
  </si>
  <si>
    <t>定量指标</t>
  </si>
  <si>
    <t>反映管护行道树种植的数量情况</t>
  </si>
  <si>
    <t>管护绿地面积</t>
  </si>
  <si>
    <t>110</t>
  </si>
  <si>
    <t>公顷</t>
  </si>
  <si>
    <t>反映管护绿地面积</t>
  </si>
  <si>
    <t>质量指标</t>
  </si>
  <si>
    <t>种植植物成活率</t>
  </si>
  <si>
    <t>95</t>
  </si>
  <si>
    <t>%</t>
  </si>
  <si>
    <t>反映种植植物成活率</t>
  </si>
  <si>
    <t>城市绿化管护标准</t>
  </si>
  <si>
    <t>=</t>
  </si>
  <si>
    <t>国家二级养护质量标准</t>
  </si>
  <si>
    <t>反映城市绿化管护标准</t>
  </si>
  <si>
    <t>时效指标</t>
  </si>
  <si>
    <t>管护及时率</t>
  </si>
  <si>
    <t>100</t>
  </si>
  <si>
    <t>反映日常管护情况</t>
  </si>
  <si>
    <t>效益指标</t>
  </si>
  <si>
    <t>社会效益指标</t>
  </si>
  <si>
    <t>带动就业人数</t>
  </si>
  <si>
    <t>150</t>
  </si>
  <si>
    <t>人</t>
  </si>
  <si>
    <t>反映项目带动就业人数情况</t>
  </si>
  <si>
    <t>可持续影响指标</t>
  </si>
  <si>
    <t>项目持续发挥作用的期限</t>
  </si>
  <si>
    <t>长期发挥</t>
  </si>
  <si>
    <t>定性指标</t>
  </si>
  <si>
    <t>反映项目持续发挥作用期限情况</t>
  </si>
  <si>
    <t>满意度指标</t>
  </si>
  <si>
    <t>服务对象满意度指标</t>
  </si>
  <si>
    <t>城市居民满意度</t>
  </si>
  <si>
    <t>90</t>
  </si>
  <si>
    <t>反映广大市民对城市绿化的满意度</t>
  </si>
  <si>
    <r>
      <rPr>
        <sz val="14"/>
        <color rgb="FF000000"/>
        <rFont val="Times New Roman"/>
        <charset val="1"/>
      </rPr>
      <t xml:space="preserve">      </t>
    </r>
    <r>
      <rPr>
        <sz val="14"/>
        <color rgb="FF000000"/>
        <rFont val="宋体"/>
        <charset val="1"/>
      </rPr>
      <t>临翔区城市公共厕所管理维护服务经费</t>
    </r>
  </si>
  <si>
    <r>
      <rPr>
        <sz val="14"/>
        <color rgb="FF000000"/>
        <rFont val="宋体"/>
        <charset val="1"/>
      </rPr>
      <t>承担临翔区</t>
    </r>
    <r>
      <rPr>
        <sz val="14"/>
        <color rgb="FF000000"/>
        <rFont val="Times New Roman"/>
        <charset val="1"/>
      </rPr>
      <t>58</t>
    </r>
    <r>
      <rPr>
        <sz val="14"/>
        <color rgb="FF000000"/>
        <rFont val="宋体"/>
        <charset val="1"/>
      </rPr>
      <t>座城市公共厕所的日常清扫保洁、设施设备维修维护及更新更换、服务管理等工作，实现公共厕所规范化、精细化管理。确保公厕全天候对公众开放并能正常使用，保障公厕入厕需求。确保服务区区域整体清洁，公共厕所清洁、卫生，设施设备完好无损，达到</t>
    </r>
    <r>
      <rPr>
        <sz val="14"/>
        <color rgb="FF000000"/>
        <rFont val="Times New Roman"/>
        <charset val="1"/>
      </rPr>
      <t>“</t>
    </r>
    <r>
      <rPr>
        <sz val="14"/>
        <color rgb="FF000000"/>
        <rFont val="宋体"/>
        <charset val="1"/>
      </rPr>
      <t>无粪便、无臭味、地面无水渍、设施无损坏、小便无尿垢、里外都清洁、有手纸、有洗手液、有香薰</t>
    </r>
    <r>
      <rPr>
        <sz val="14"/>
        <color rgb="FF000000"/>
        <rFont val="Times New Roman"/>
        <charset val="1"/>
      </rPr>
      <t>”</t>
    </r>
    <r>
      <rPr>
        <sz val="14"/>
        <color rgb="FF000000"/>
        <rFont val="宋体"/>
        <charset val="1"/>
      </rPr>
      <t>要求。管理人员配置不得低于投标时的承诺。</t>
    </r>
  </si>
  <si>
    <t>城区公共厕所管理维护数量</t>
  </si>
  <si>
    <r>
      <rPr>
        <sz val="14"/>
        <color rgb="FF000000"/>
        <rFont val="Times New Roman"/>
        <charset val="1"/>
      </rPr>
      <t>58</t>
    </r>
    <r>
      <rPr>
        <sz val="14"/>
        <color rgb="FF000000"/>
        <rFont val="宋体"/>
        <charset val="1"/>
      </rPr>
      <t>（含旅游公共厕所</t>
    </r>
    <r>
      <rPr>
        <sz val="14"/>
        <color rgb="FF000000"/>
        <rFont val="Times New Roman"/>
        <charset val="1"/>
      </rPr>
      <t>18</t>
    </r>
    <r>
      <rPr>
        <sz val="14"/>
        <color rgb="FF000000"/>
        <rFont val="宋体"/>
        <charset val="1"/>
      </rPr>
      <t>座）</t>
    </r>
  </si>
  <si>
    <t>座</t>
  </si>
  <si>
    <t>反映城区公共厕所（含旅游公共厕所）维护管理数量情况</t>
  </si>
  <si>
    <t>公厕保洁人员</t>
  </si>
  <si>
    <t>58</t>
  </si>
  <si>
    <t>反映城区公共厕所配备保洁人员数量情况</t>
  </si>
  <si>
    <t>每天清扫保洁时间</t>
  </si>
  <si>
    <t>15</t>
  </si>
  <si>
    <t>小时</t>
  </si>
  <si>
    <t>反映公共厕所每天保洁时间</t>
  </si>
  <si>
    <t>考核次数</t>
  </si>
  <si>
    <t>1</t>
  </si>
  <si>
    <t>月</t>
  </si>
  <si>
    <t>反映对公厕管理维护考核次数情况</t>
  </si>
  <si>
    <t>项目准确使用率</t>
  </si>
  <si>
    <t>反映公共厕所免费对公众开放并能正常使用情况</t>
  </si>
  <si>
    <t>公共厕所设施设备完好无损</t>
  </si>
  <si>
    <t>反映公共厕所设施设备完好情况</t>
  </si>
  <si>
    <t>公共厕所考核合格率</t>
  </si>
  <si>
    <t>反映公共厕所考核合格率</t>
  </si>
  <si>
    <t>城区公共厕所保洁率</t>
  </si>
  <si>
    <t>反映城区公共厕所保洁率</t>
  </si>
  <si>
    <t>城区公共厕所正常开放率</t>
  </si>
  <si>
    <t>反映城区公共厕所正常开放情况</t>
  </si>
  <si>
    <t>改善人居环境</t>
  </si>
  <si>
    <t>反映项目实施对人居环境的改善程度</t>
  </si>
  <si>
    <t>广大市民对城市公厕使用满意度</t>
  </si>
  <si>
    <t>反映广大市民对城市公厕使用满意度</t>
  </si>
  <si>
    <t>临沧市临翔区妇幼保健院</t>
  </si>
  <si>
    <t>普惠托育服务项目专款资金</t>
  </si>
  <si>
    <r>
      <rPr>
        <sz val="14"/>
        <color rgb="FF000000"/>
        <rFont val="宋体"/>
        <charset val="1"/>
      </rPr>
      <t>根据《云南省财政厅关于下达</t>
    </r>
    <r>
      <rPr>
        <sz val="14"/>
        <color rgb="FF000000"/>
        <rFont val="Times New Roman"/>
        <charset val="1"/>
      </rPr>
      <t>2020</t>
    </r>
    <r>
      <rPr>
        <sz val="14"/>
        <color rgb="FF000000"/>
        <rFont val="宋体"/>
        <charset val="1"/>
      </rPr>
      <t>年教育现代化推进工程普惠托育服务专项行动中央基建投资预算</t>
    </r>
    <r>
      <rPr>
        <sz val="14"/>
        <color rgb="FF000000"/>
        <rFont val="Times New Roman"/>
        <charset val="1"/>
      </rPr>
      <t>(</t>
    </r>
    <r>
      <rPr>
        <sz val="14"/>
        <color rgb="FF000000"/>
        <rFont val="宋体"/>
        <charset val="1"/>
      </rPr>
      <t>拨款</t>
    </r>
    <r>
      <rPr>
        <sz val="14"/>
        <color rgb="FF000000"/>
        <rFont val="Times New Roman"/>
        <charset val="1"/>
      </rPr>
      <t>)</t>
    </r>
    <r>
      <rPr>
        <sz val="14"/>
        <color rgb="FF000000"/>
        <rFont val="宋体"/>
        <charset val="1"/>
      </rPr>
      <t>的通知》</t>
    </r>
    <r>
      <rPr>
        <sz val="14"/>
        <color rgb="FF000000"/>
        <rFont val="Times New Roman"/>
        <charset val="1"/>
      </rPr>
      <t>(</t>
    </r>
    <r>
      <rPr>
        <sz val="14"/>
        <color rgb="FF000000"/>
        <rFont val="宋体"/>
        <charset val="1"/>
      </rPr>
      <t>云财建〔</t>
    </r>
    <r>
      <rPr>
        <sz val="14"/>
        <color rgb="FF000000"/>
        <rFont val="Times New Roman"/>
        <charset val="1"/>
      </rPr>
      <t>2020</t>
    </r>
    <r>
      <rPr>
        <sz val="14"/>
        <color rgb="FF000000"/>
        <rFont val="宋体"/>
        <charset val="1"/>
      </rPr>
      <t>〕</t>
    </r>
    <r>
      <rPr>
        <sz val="14"/>
        <color rgb="FF000000"/>
        <rFont val="Times New Roman"/>
        <charset val="1"/>
      </rPr>
      <t>224</t>
    </r>
    <r>
      <rPr>
        <sz val="14"/>
        <color rgb="FF000000"/>
        <rFont val="宋体"/>
        <charset val="1"/>
      </rPr>
      <t>号</t>
    </r>
    <r>
      <rPr>
        <sz val="14"/>
        <color rgb="FF000000"/>
        <rFont val="Times New Roman"/>
        <charset val="1"/>
      </rPr>
      <t>),</t>
    </r>
    <r>
      <rPr>
        <sz val="14"/>
        <color rgb="FF000000"/>
        <rFont val="宋体"/>
        <charset val="1"/>
      </rPr>
      <t>以及《临沧市发展和改革委员会关于下达教育现代化推进工程普惠托育服务专项行动</t>
    </r>
    <r>
      <rPr>
        <sz val="14"/>
        <color rgb="FF000000"/>
        <rFont val="Times New Roman"/>
        <charset val="1"/>
      </rPr>
      <t>2020</t>
    </r>
    <r>
      <rPr>
        <sz val="14"/>
        <color rgb="FF000000"/>
        <rFont val="宋体"/>
        <charset val="1"/>
      </rPr>
      <t>年中央预算内投资计划的通知》</t>
    </r>
    <r>
      <rPr>
        <sz val="14"/>
        <color rgb="FF000000"/>
        <rFont val="Times New Roman"/>
        <charset val="1"/>
      </rPr>
      <t>(</t>
    </r>
    <r>
      <rPr>
        <sz val="14"/>
        <color rgb="FF000000"/>
        <rFont val="宋体"/>
        <charset val="1"/>
      </rPr>
      <t>临发改社发〔</t>
    </r>
    <r>
      <rPr>
        <sz val="14"/>
        <color rgb="FF000000"/>
        <rFont val="Times New Roman"/>
        <charset val="1"/>
      </rPr>
      <t>2020</t>
    </r>
    <r>
      <rPr>
        <sz val="14"/>
        <color rgb="FF000000"/>
        <rFont val="宋体"/>
        <charset val="1"/>
      </rPr>
      <t>〕</t>
    </r>
    <r>
      <rPr>
        <sz val="14"/>
        <color rgb="FF000000"/>
        <rFont val="Times New Roman"/>
        <charset val="1"/>
      </rPr>
      <t>436</t>
    </r>
    <r>
      <rPr>
        <sz val="14"/>
        <color rgb="FF000000"/>
        <rFont val="宋体"/>
        <charset val="1"/>
      </rPr>
      <t>号</t>
    </r>
    <r>
      <rPr>
        <sz val="14"/>
        <color rgb="FF000000"/>
        <rFont val="Times New Roman"/>
        <charset val="1"/>
      </rPr>
      <t>)</t>
    </r>
    <r>
      <rPr>
        <sz val="14"/>
        <color rgb="FF000000"/>
        <rFont val="宋体"/>
        <charset val="1"/>
      </rPr>
      <t>要求，发展</t>
    </r>
    <r>
      <rPr>
        <sz val="14"/>
        <color rgb="FF000000"/>
        <rFont val="Times New Roman"/>
        <charset val="1"/>
      </rPr>
      <t>0-3</t>
    </r>
    <r>
      <rPr>
        <sz val="14"/>
        <color rgb="FF000000"/>
        <rFont val="宋体"/>
        <charset val="1"/>
      </rPr>
      <t>岁普惠托育服务。</t>
    </r>
  </si>
  <si>
    <t>主体工程完成率</t>
  </si>
  <si>
    <r>
      <rPr>
        <sz val="14"/>
        <color rgb="FF000000"/>
        <rFont val="宋体"/>
        <charset val="1"/>
      </rPr>
      <t>反映主体工程完成情况。</t>
    </r>
    <r>
      <rPr>
        <sz val="14"/>
        <color rgb="FF000000"/>
        <rFont val="Times New Roman"/>
        <charset val="1"/>
      </rPr>
      <t xml:space="preserve">
</t>
    </r>
    <r>
      <rPr>
        <sz val="14"/>
        <color rgb="FF000000"/>
        <rFont val="宋体"/>
        <charset val="1"/>
      </rPr>
      <t>主体工程完成率</t>
    </r>
    <r>
      <rPr>
        <sz val="14"/>
        <color rgb="FF000000"/>
        <rFont val="Times New Roman"/>
        <charset val="1"/>
      </rPr>
      <t>=</t>
    </r>
    <r>
      <rPr>
        <sz val="14"/>
        <color rgb="FF000000"/>
        <rFont val="宋体"/>
        <charset val="1"/>
      </rPr>
      <t>（按计划完成主体工程的工程量</t>
    </r>
    <r>
      <rPr>
        <sz val="14"/>
        <color rgb="FF000000"/>
        <rFont val="Times New Roman"/>
        <charset val="1"/>
      </rPr>
      <t>/</t>
    </r>
    <r>
      <rPr>
        <sz val="14"/>
        <color rgb="FF000000"/>
        <rFont val="宋体"/>
        <charset val="1"/>
      </rPr>
      <t>计划完成主体工程量）</t>
    </r>
    <r>
      <rPr>
        <sz val="14"/>
        <color rgb="FF000000"/>
        <rFont val="Times New Roman"/>
        <charset val="1"/>
      </rPr>
      <t>*100%</t>
    </r>
    <r>
      <rPr>
        <sz val="14"/>
        <color rgb="FF000000"/>
        <rFont val="宋体"/>
        <charset val="1"/>
      </rPr>
      <t>。</t>
    </r>
  </si>
  <si>
    <t>工程数量</t>
  </si>
  <si>
    <t>个</t>
  </si>
  <si>
    <t>反映工程设计实现的功能数量或工程的相对独立单元的数量。</t>
  </si>
  <si>
    <t>安全事故发生率</t>
  </si>
  <si>
    <t>&lt;=</t>
  </si>
  <si>
    <t>0</t>
  </si>
  <si>
    <t>反映工程实施期间的安全目标。</t>
  </si>
  <si>
    <t>竣工验收合格率</t>
  </si>
  <si>
    <r>
      <rPr>
        <sz val="14"/>
        <color rgb="FF000000"/>
        <rFont val="宋体"/>
        <charset val="1"/>
      </rPr>
      <t>反映项目验收情况。</t>
    </r>
    <r>
      <rPr>
        <sz val="14"/>
        <color rgb="FF000000"/>
        <rFont val="Times New Roman"/>
        <charset val="1"/>
      </rPr>
      <t xml:space="preserve">
</t>
    </r>
    <r>
      <rPr>
        <sz val="14"/>
        <color rgb="FF000000"/>
        <rFont val="宋体"/>
        <charset val="1"/>
      </rPr>
      <t>竣工验收合格率</t>
    </r>
    <r>
      <rPr>
        <sz val="14"/>
        <color rgb="FF000000"/>
        <rFont val="Times New Roman"/>
        <charset val="1"/>
      </rPr>
      <t>=</t>
    </r>
    <r>
      <rPr>
        <sz val="14"/>
        <color rgb="FF000000"/>
        <rFont val="宋体"/>
        <charset val="1"/>
      </rPr>
      <t>（验收合格单元工程数量</t>
    </r>
    <r>
      <rPr>
        <sz val="14"/>
        <color rgb="FF000000"/>
        <rFont val="Times New Roman"/>
        <charset val="1"/>
      </rPr>
      <t>/</t>
    </r>
    <r>
      <rPr>
        <sz val="14"/>
        <color rgb="FF000000"/>
        <rFont val="宋体"/>
        <charset val="1"/>
      </rPr>
      <t>完工单元工程总数）</t>
    </r>
    <r>
      <rPr>
        <sz val="14"/>
        <color rgb="FF000000"/>
        <rFont val="Times New Roman"/>
        <charset val="1"/>
      </rPr>
      <t>×100%</t>
    </r>
    <r>
      <rPr>
        <sz val="14"/>
        <color rgb="FF000000"/>
        <rFont val="宋体"/>
        <charset val="1"/>
      </rPr>
      <t>。</t>
    </r>
  </si>
  <si>
    <t>计划完工率</t>
  </si>
  <si>
    <r>
      <rPr>
        <sz val="14"/>
        <color rgb="FF000000"/>
        <rFont val="宋体"/>
        <charset val="1"/>
      </rPr>
      <t>反映工程按计划完工情况。</t>
    </r>
    <r>
      <rPr>
        <sz val="14"/>
        <color rgb="FF000000"/>
        <rFont val="Times New Roman"/>
        <charset val="1"/>
      </rPr>
      <t xml:space="preserve">
</t>
    </r>
    <r>
      <rPr>
        <sz val="14"/>
        <color rgb="FF000000"/>
        <rFont val="宋体"/>
        <charset val="1"/>
      </rPr>
      <t>计划完工率</t>
    </r>
    <r>
      <rPr>
        <sz val="14"/>
        <color rgb="FF000000"/>
        <rFont val="Times New Roman"/>
        <charset val="1"/>
      </rPr>
      <t>=</t>
    </r>
    <r>
      <rPr>
        <sz val="14"/>
        <color rgb="FF000000"/>
        <rFont val="宋体"/>
        <charset val="1"/>
      </rPr>
      <t>实际完成工程项目个数</t>
    </r>
    <r>
      <rPr>
        <sz val="14"/>
        <color rgb="FF000000"/>
        <rFont val="Times New Roman"/>
        <charset val="1"/>
      </rPr>
      <t>/</t>
    </r>
    <r>
      <rPr>
        <sz val="14"/>
        <color rgb="FF000000"/>
        <rFont val="宋体"/>
        <charset val="1"/>
      </rPr>
      <t>按计划应完成项目个数。</t>
    </r>
  </si>
  <si>
    <t>工期控制率</t>
  </si>
  <si>
    <t>80</t>
  </si>
  <si>
    <r>
      <rPr>
        <sz val="14"/>
        <color rgb="FF000000"/>
        <rFont val="宋体"/>
        <charset val="1"/>
      </rPr>
      <t>反映工期控制情况。</t>
    </r>
    <r>
      <rPr>
        <sz val="14"/>
        <color rgb="FF000000"/>
        <rFont val="Times New Roman"/>
        <charset val="1"/>
      </rPr>
      <t xml:space="preserve">
</t>
    </r>
    <r>
      <rPr>
        <sz val="14"/>
        <color rgb="FF000000"/>
        <rFont val="宋体"/>
        <charset val="1"/>
      </rPr>
      <t>工期控制率</t>
    </r>
    <r>
      <rPr>
        <sz val="14"/>
        <color rgb="FF000000"/>
        <rFont val="Times New Roman"/>
        <charset val="1"/>
      </rPr>
      <t>=</t>
    </r>
    <r>
      <rPr>
        <sz val="14"/>
        <color rgb="FF000000"/>
        <rFont val="宋体"/>
        <charset val="1"/>
      </rPr>
      <t>实际工期</t>
    </r>
    <r>
      <rPr>
        <sz val="14"/>
        <color rgb="FF000000"/>
        <rFont val="Times New Roman"/>
        <charset val="1"/>
      </rPr>
      <t>/</t>
    </r>
    <r>
      <rPr>
        <sz val="14"/>
        <color rgb="FF000000"/>
        <rFont val="宋体"/>
        <charset val="1"/>
      </rPr>
      <t>计划工期</t>
    </r>
    <r>
      <rPr>
        <sz val="14"/>
        <color rgb="FF000000"/>
        <rFont val="Times New Roman"/>
        <charset val="1"/>
      </rPr>
      <t>×100%</t>
    </r>
    <r>
      <rPr>
        <sz val="14"/>
        <color rgb="FF000000"/>
        <rFont val="宋体"/>
        <charset val="1"/>
      </rPr>
      <t>。</t>
    </r>
  </si>
  <si>
    <t>综合使用率</t>
  </si>
  <si>
    <t>85</t>
  </si>
  <si>
    <r>
      <rPr>
        <sz val="14"/>
        <color rgb="FF000000"/>
        <rFont val="宋体"/>
        <charset val="1"/>
      </rPr>
      <t>反映设施建成后的利用、使用的情况。</t>
    </r>
    <r>
      <rPr>
        <sz val="14"/>
        <color rgb="FF000000"/>
        <rFont val="Times New Roman"/>
        <charset val="1"/>
      </rPr>
      <t xml:space="preserve">
</t>
    </r>
    <r>
      <rPr>
        <sz val="14"/>
        <color rgb="FF000000"/>
        <rFont val="宋体"/>
        <charset val="1"/>
      </rPr>
      <t>综合使用率</t>
    </r>
    <r>
      <rPr>
        <sz val="14"/>
        <color rgb="FF000000"/>
        <rFont val="Times New Roman"/>
        <charset val="1"/>
      </rPr>
      <t>=</t>
    </r>
    <r>
      <rPr>
        <sz val="14"/>
        <color rgb="FF000000"/>
        <rFont val="宋体"/>
        <charset val="1"/>
      </rPr>
      <t>（投入使用的基础建设工程建设内容</t>
    </r>
    <r>
      <rPr>
        <sz val="14"/>
        <color rgb="FF000000"/>
        <rFont val="Times New Roman"/>
        <charset val="1"/>
      </rPr>
      <t>/</t>
    </r>
    <r>
      <rPr>
        <sz val="14"/>
        <color rgb="FF000000"/>
        <rFont val="宋体"/>
        <charset val="1"/>
      </rPr>
      <t>完成建设内容）</t>
    </r>
    <r>
      <rPr>
        <sz val="14"/>
        <color rgb="FF000000"/>
        <rFont val="Times New Roman"/>
        <charset val="1"/>
      </rPr>
      <t>*100%</t>
    </r>
  </si>
  <si>
    <t>设计功能实现率</t>
  </si>
  <si>
    <r>
      <rPr>
        <sz val="14"/>
        <color rgb="FF000000"/>
        <rFont val="宋体"/>
        <charset val="1"/>
      </rPr>
      <t>反映建设项目设施设计功能的实现情况。</t>
    </r>
    <r>
      <rPr>
        <sz val="14"/>
        <color rgb="FF000000"/>
        <rFont val="Times New Roman"/>
        <charset val="1"/>
      </rPr>
      <t xml:space="preserve">
</t>
    </r>
    <r>
      <rPr>
        <sz val="14"/>
        <color rgb="FF000000"/>
        <rFont val="宋体"/>
        <charset val="1"/>
      </rPr>
      <t>设计功能实现率</t>
    </r>
    <r>
      <rPr>
        <sz val="14"/>
        <color rgb="FF000000"/>
        <rFont val="Times New Roman"/>
        <charset val="1"/>
      </rPr>
      <t>=</t>
    </r>
    <r>
      <rPr>
        <sz val="14"/>
        <color rgb="FF000000"/>
        <rFont val="宋体"/>
        <charset val="1"/>
      </rPr>
      <t>（实际实现设计功能数</t>
    </r>
    <r>
      <rPr>
        <sz val="14"/>
        <color rgb="FF000000"/>
        <rFont val="Times New Roman"/>
        <charset val="1"/>
      </rPr>
      <t>/</t>
    </r>
    <r>
      <rPr>
        <sz val="14"/>
        <color rgb="FF000000"/>
        <rFont val="宋体"/>
        <charset val="1"/>
      </rPr>
      <t>计划实现设计功能数）</t>
    </r>
    <r>
      <rPr>
        <sz val="14"/>
        <color rgb="FF000000"/>
        <rFont val="Times New Roman"/>
        <charset val="1"/>
      </rPr>
      <t>*100%</t>
    </r>
  </si>
  <si>
    <t>受益人群覆盖率</t>
  </si>
  <si>
    <r>
      <rPr>
        <sz val="14"/>
        <color rgb="FF000000"/>
        <rFont val="宋体"/>
        <charset val="1"/>
      </rPr>
      <t>反映项目设计受益人群或地区的实现情况。</t>
    </r>
    <r>
      <rPr>
        <sz val="14"/>
        <color rgb="FF000000"/>
        <rFont val="Times New Roman"/>
        <charset val="1"/>
      </rPr>
      <t xml:space="preserve">
</t>
    </r>
    <r>
      <rPr>
        <sz val="14"/>
        <color rgb="FF000000"/>
        <rFont val="宋体"/>
        <charset val="1"/>
      </rPr>
      <t>受益人群覆盖率</t>
    </r>
    <r>
      <rPr>
        <sz val="14"/>
        <color rgb="FF000000"/>
        <rFont val="Times New Roman"/>
        <charset val="1"/>
      </rPr>
      <t>=</t>
    </r>
    <r>
      <rPr>
        <sz val="14"/>
        <color rgb="FF000000"/>
        <rFont val="宋体"/>
        <charset val="1"/>
      </rPr>
      <t>（实际实现受益人群数</t>
    </r>
    <r>
      <rPr>
        <sz val="14"/>
        <color rgb="FF000000"/>
        <rFont val="Times New Roman"/>
        <charset val="1"/>
      </rPr>
      <t>/</t>
    </r>
    <r>
      <rPr>
        <sz val="14"/>
        <color rgb="FF000000"/>
        <rFont val="宋体"/>
        <charset val="1"/>
      </rPr>
      <t>计划实现受益人群数）</t>
    </r>
    <r>
      <rPr>
        <sz val="14"/>
        <color rgb="FF000000"/>
        <rFont val="Times New Roman"/>
        <charset val="1"/>
      </rPr>
      <t>*100%</t>
    </r>
  </si>
  <si>
    <t>使用年限</t>
  </si>
  <si>
    <t>20</t>
  </si>
  <si>
    <t>年</t>
  </si>
  <si>
    <t>通过工程设计使用年限反映可持续的效果。</t>
  </si>
  <si>
    <t>受益人群满意度</t>
  </si>
  <si>
    <r>
      <rPr>
        <sz val="14"/>
        <color rgb="FF000000"/>
        <rFont val="宋体"/>
        <charset val="1"/>
      </rPr>
      <t>调查人群中对设施建设或设施运行的满意度。</t>
    </r>
    <r>
      <rPr>
        <sz val="14"/>
        <color rgb="FF000000"/>
        <rFont val="Times New Roman"/>
        <charset val="1"/>
      </rPr>
      <t xml:space="preserve">
</t>
    </r>
    <r>
      <rPr>
        <sz val="14"/>
        <color rgb="FF000000"/>
        <rFont val="宋体"/>
        <charset val="1"/>
      </rPr>
      <t>受益人群覆盖率</t>
    </r>
    <r>
      <rPr>
        <sz val="14"/>
        <color rgb="FF000000"/>
        <rFont val="Times New Roman"/>
        <charset val="1"/>
      </rPr>
      <t>=</t>
    </r>
    <r>
      <rPr>
        <sz val="14"/>
        <color rgb="FF000000"/>
        <rFont val="宋体"/>
        <charset val="1"/>
      </rPr>
      <t>（调查人群中对设施建设或设施运行的人数</t>
    </r>
    <r>
      <rPr>
        <sz val="14"/>
        <color rgb="FF000000"/>
        <rFont val="Times New Roman"/>
        <charset val="1"/>
      </rPr>
      <t>/</t>
    </r>
    <r>
      <rPr>
        <sz val="14"/>
        <color rgb="FF000000"/>
        <rFont val="宋体"/>
        <charset val="1"/>
      </rPr>
      <t>问卷调查人数）</t>
    </r>
    <r>
      <rPr>
        <sz val="14"/>
        <color rgb="FF000000"/>
        <rFont val="Times New Roman"/>
        <charset val="1"/>
      </rPr>
      <t>*100%</t>
    </r>
  </si>
  <si>
    <t>临沧市临翔区环境卫生管理站</t>
  </si>
  <si>
    <r>
      <rPr>
        <sz val="14"/>
        <rFont val="Times New Roman"/>
        <charset val="1"/>
      </rPr>
      <t xml:space="preserve">      </t>
    </r>
    <r>
      <rPr>
        <sz val="14"/>
        <rFont val="宋体"/>
        <charset val="1"/>
      </rPr>
      <t>临沧市临翔区环卫市场化特许经营项目经费</t>
    </r>
  </si>
  <si>
    <r>
      <rPr>
        <sz val="14"/>
        <color rgb="FF000000"/>
        <rFont val="宋体"/>
        <charset val="1"/>
      </rPr>
      <t>升阳升、家宝、小土三家公司根据所签订的临翔区环卫市场化特许经营协议，按质按量完成好城区主要街道及背街小巷的清扫保洁工作，建筑垃圾等废弃物和卫生死角的清理，各类公共设施标牌、环卫设施、路面、背街小巷墙面、电杆小广告的清理清洗、创建国家卫生城市、创建花园城市、节庆、重大活动、考评和市容环境卫生检查等突击事件中环境卫生保障。自果皮箱、垃圾桶、垃圾箱、垃圾分类桶、垃圾分类房、垃圾中转站的生活垃圾及居民大件垃圾分类收集清运至临翔区辖区内的垃圾处理厂或垃圾填埋场。做到生活垃圾日产日清。环卫站每月由专人定期对清扫保洁质量进行考核。</t>
    </r>
    <r>
      <rPr>
        <sz val="14"/>
        <color rgb="FF000000"/>
        <rFont val="Times New Roman"/>
        <charset val="1"/>
      </rPr>
      <t xml:space="preserve">  </t>
    </r>
    <r>
      <rPr>
        <sz val="14"/>
        <color rgb="FF000000"/>
        <rFont val="宋体"/>
        <charset val="1"/>
      </rPr>
      <t>每天完成道路清扫保洁面积</t>
    </r>
    <r>
      <rPr>
        <sz val="14"/>
        <color rgb="FF000000"/>
        <rFont val="Times New Roman"/>
        <charset val="1"/>
      </rPr>
      <t xml:space="preserve"> 420</t>
    </r>
    <r>
      <rPr>
        <sz val="14"/>
        <color rgb="FF000000"/>
        <rFont val="宋体"/>
        <charset val="1"/>
      </rPr>
      <t>万平米，服务居民</t>
    </r>
    <r>
      <rPr>
        <sz val="14"/>
        <color rgb="FF000000"/>
        <rFont val="Times New Roman"/>
        <charset val="1"/>
      </rPr>
      <t>15</t>
    </r>
    <r>
      <rPr>
        <sz val="14"/>
        <color rgb="FF000000"/>
        <rFont val="宋体"/>
        <charset val="1"/>
      </rPr>
      <t>万人，对城区内</t>
    </r>
    <r>
      <rPr>
        <sz val="14"/>
        <color rgb="FF000000"/>
        <rFont val="Times New Roman"/>
        <charset val="1"/>
      </rPr>
      <t>120</t>
    </r>
    <r>
      <rPr>
        <sz val="14"/>
        <color rgb="FF000000"/>
        <rFont val="宋体"/>
        <charset val="1"/>
      </rPr>
      <t>个洗手台进行日常维修维护，达到机械清扫条件的路面每天洗扫</t>
    </r>
    <r>
      <rPr>
        <sz val="14"/>
        <color rgb="FF000000"/>
        <rFont val="Times New Roman"/>
        <charset val="1"/>
      </rPr>
      <t>1</t>
    </r>
    <r>
      <rPr>
        <sz val="14"/>
        <color rgb="FF000000"/>
        <rFont val="宋体"/>
        <charset val="1"/>
      </rPr>
      <t>次。</t>
    </r>
  </si>
  <si>
    <t>每天清扫保洁面积</t>
  </si>
  <si>
    <t>4200000</t>
  </si>
  <si>
    <t>平方米</t>
  </si>
  <si>
    <t>反映每天清扫保洁面积情况</t>
  </si>
  <si>
    <t>洗手台日常保洁维护</t>
  </si>
  <si>
    <r>
      <rPr>
        <sz val="14"/>
        <color rgb="FF000000"/>
        <rFont val="Times New Roman"/>
        <charset val="1"/>
      </rPr>
      <t>120</t>
    </r>
    <r>
      <rPr>
        <sz val="14"/>
        <color rgb="FF000000"/>
        <rFont val="宋体"/>
        <charset val="1"/>
      </rPr>
      <t>（根据实际建成使用数量）</t>
    </r>
  </si>
  <si>
    <t>反映洗手台日常使用情况</t>
  </si>
  <si>
    <r>
      <rPr>
        <sz val="14"/>
        <color rgb="FF000000"/>
        <rFont val="宋体"/>
        <charset val="1"/>
      </rPr>
      <t>每年拨付服务费</t>
    </r>
    <r>
      <rPr>
        <sz val="14"/>
        <color rgb="FF000000"/>
        <rFont val="Times New Roman"/>
        <charset val="1"/>
      </rPr>
      <t>12</t>
    </r>
    <r>
      <rPr>
        <sz val="14"/>
        <color rgb="FF000000"/>
        <rFont val="宋体"/>
        <charset val="1"/>
      </rPr>
      <t>次</t>
    </r>
  </si>
  <si>
    <t>15000000</t>
  </si>
  <si>
    <t>元</t>
  </si>
  <si>
    <t>反映服务费支付情况</t>
  </si>
  <si>
    <t>达到机械清扫的道路清扫次数</t>
  </si>
  <si>
    <r>
      <rPr>
        <sz val="14"/>
        <color rgb="FF000000"/>
        <rFont val="Times New Roman"/>
        <charset val="1"/>
      </rPr>
      <t>30</t>
    </r>
    <r>
      <rPr>
        <sz val="14"/>
        <color rgb="FF000000"/>
        <rFont val="宋体"/>
        <charset val="1"/>
      </rPr>
      <t>（每天</t>
    </r>
    <r>
      <rPr>
        <sz val="14"/>
        <color rgb="FF000000"/>
        <rFont val="Times New Roman"/>
        <charset val="1"/>
      </rPr>
      <t>1</t>
    </r>
    <r>
      <rPr>
        <sz val="14"/>
        <color rgb="FF000000"/>
        <rFont val="宋体"/>
        <charset val="1"/>
      </rPr>
      <t>次）</t>
    </r>
  </si>
  <si>
    <t>次</t>
  </si>
  <si>
    <t>反映机械清扫冲洗道路次数情况</t>
  </si>
  <si>
    <t>城市环境卫生整体清洁</t>
  </si>
  <si>
    <r>
      <rPr>
        <sz val="14"/>
        <color rgb="FF000000"/>
        <rFont val="宋体"/>
        <charset val="1"/>
      </rPr>
      <t>做到</t>
    </r>
    <r>
      <rPr>
        <sz val="14"/>
        <color rgb="FF000000"/>
        <rFont val="Times New Roman"/>
        <charset val="1"/>
      </rPr>
      <t>“</t>
    </r>
    <r>
      <rPr>
        <sz val="14"/>
        <color rgb="FF000000"/>
        <rFont val="宋体"/>
        <charset val="1"/>
      </rPr>
      <t>七无六净</t>
    </r>
    <r>
      <rPr>
        <sz val="14"/>
        <color rgb="FF000000"/>
        <rFont val="Times New Roman"/>
        <charset val="1"/>
      </rPr>
      <t>”</t>
    </r>
  </si>
  <si>
    <r>
      <rPr>
        <sz val="14"/>
        <rFont val="宋体"/>
        <charset val="1"/>
      </rPr>
      <t>是</t>
    </r>
    <r>
      <rPr>
        <sz val="14"/>
        <rFont val="Times New Roman"/>
        <charset val="1"/>
      </rPr>
      <t>/</t>
    </r>
    <r>
      <rPr>
        <sz val="14"/>
        <rFont val="宋体"/>
        <charset val="1"/>
      </rPr>
      <t>否</t>
    </r>
  </si>
  <si>
    <t>反映环境卫生清扫保洁质量</t>
  </si>
  <si>
    <t>垃圾清运及时率</t>
  </si>
  <si>
    <t>反映生活垃圾及时清运水平</t>
  </si>
  <si>
    <t>提升城市人居环境</t>
  </si>
  <si>
    <t>提升</t>
  </si>
  <si>
    <t>反映城市人居环境质量提升</t>
  </si>
  <si>
    <t>防止二次污染</t>
  </si>
  <si>
    <t>防止</t>
  </si>
  <si>
    <t>反映垃圾及时清扫处理的可持续影响</t>
  </si>
  <si>
    <t>群众满意度</t>
  </si>
  <si>
    <t>反映市民群众对环境卫生质量的满意度</t>
  </si>
  <si>
    <r>
      <rPr>
        <sz val="14"/>
        <rFont val="Times New Roman"/>
        <charset val="1"/>
      </rPr>
      <t xml:space="preserve">      </t>
    </r>
    <r>
      <rPr>
        <sz val="14"/>
        <rFont val="宋体"/>
        <charset val="1"/>
      </rPr>
      <t>城市生活垃圾处置经费</t>
    </r>
  </si>
  <si>
    <t>解决临沧城生活垃圾填埋场不能正常使用后的临翔区生活垃圾处置，按照临翔区住房和城乡建设局与云县住房和城乡建设局签订的《临翔区生活垃圾转运至云县第二城市生活垃圾处理场填埋处理服务协议》以及临沧市临翔区城市管理综合行政执法局与临翔区住建局和云县住建局签订的《补充协议》进行规范填埋处理、无害化处理。临翔区环境卫生管理站每日负责将城市生活垃圾收集、中转、运输至云县第二生活垃圾处理场填埋处理生活垃圾，杜绝二次污染环境，确保废水、粉尘、废气等污染物排放符合国家环保法规和国家及专业管理部门、行业排放标准的要求。</t>
  </si>
  <si>
    <t>垃圾日产日处理量</t>
  </si>
  <si>
    <t>91250</t>
  </si>
  <si>
    <t>吨</t>
  </si>
  <si>
    <t>反映垃圾日产日处理数量情况</t>
  </si>
  <si>
    <t>计量、记录资料数量</t>
  </si>
  <si>
    <t>6000</t>
  </si>
  <si>
    <t>反映垃圾处理量情况</t>
  </si>
  <si>
    <t>不得拒收垃圾数量</t>
  </si>
  <si>
    <t>5</t>
  </si>
  <si>
    <t>反映垃圾处置场拒收垃圾数量</t>
  </si>
  <si>
    <t>拨付垃圾处置费金额</t>
  </si>
  <si>
    <t>11805000</t>
  </si>
  <si>
    <t>反映拨付垃圾处置费用情况</t>
  </si>
  <si>
    <t>项目处置环保要求规范性</t>
  </si>
  <si>
    <t>反映按照环保要求规范处置情况</t>
  </si>
  <si>
    <t>垃圾处置规范性</t>
  </si>
  <si>
    <t>规范性</t>
  </si>
  <si>
    <t>反映垃圾处理是否规范情况</t>
  </si>
  <si>
    <t>及时处理率</t>
  </si>
  <si>
    <t>反映垃圾处置是否及时处置情况</t>
  </si>
  <si>
    <t>生态效益指标</t>
  </si>
  <si>
    <t>减少环境污染</t>
  </si>
  <si>
    <t>不污染周边环境及居民生产生活</t>
  </si>
  <si>
    <t>反映垃圾产生的环境污染情况</t>
  </si>
  <si>
    <t>反映群众满意度情况</t>
  </si>
  <si>
    <r>
      <rPr>
        <sz val="14"/>
        <rFont val="Times New Roman"/>
        <charset val="1"/>
      </rPr>
      <t xml:space="preserve">      </t>
    </r>
    <r>
      <rPr>
        <sz val="14"/>
        <rFont val="宋体"/>
        <charset val="1"/>
      </rPr>
      <t>城市生活垃圾清运经费</t>
    </r>
  </si>
  <si>
    <r>
      <rPr>
        <sz val="14"/>
        <color rgb="FF000000"/>
        <rFont val="宋体"/>
        <charset val="1"/>
      </rPr>
      <t>临沧市临翔区博尚生活垃圾填埋场即将达到设计填埋标高，库容趋于饱和，无法消纳更多生活垃圾。现将临翔区主城区产生的生活垃圾运至云县第二城市生活垃圾处理场进行填埋处置，临翔区内的生活垃圾收集清运费用已包含在原协议中，不再计取。临翔区外的生活垃圾清运费用按综合单价</t>
    </r>
    <r>
      <rPr>
        <sz val="14"/>
        <color rgb="FF000000"/>
        <rFont val="Times New Roman"/>
        <charset val="1"/>
      </rPr>
      <t>115</t>
    </r>
    <r>
      <rPr>
        <sz val="14"/>
        <color rgb="FF000000"/>
        <rFont val="宋体"/>
        <charset val="1"/>
      </rPr>
      <t>元</t>
    </r>
    <r>
      <rPr>
        <sz val="14"/>
        <color rgb="FF000000"/>
        <rFont val="Times New Roman"/>
        <charset val="1"/>
      </rPr>
      <t>/</t>
    </r>
    <r>
      <rPr>
        <sz val="14"/>
        <color rgb="FF000000"/>
        <rFont val="宋体"/>
        <charset val="1"/>
      </rPr>
      <t>吨包干结算，以云县第二垃圾处理场实际接收的生活垃圾量为准。</t>
    </r>
  </si>
  <si>
    <t>垃圾清运量</t>
  </si>
  <si>
    <t>反映垃圾清运量情况</t>
  </si>
  <si>
    <t>拨付清运费用</t>
  </si>
  <si>
    <t>18593750</t>
  </si>
  <si>
    <t>反映资金拨付情况</t>
  </si>
  <si>
    <t>不发生垃圾撒漏、滴漏现象次数</t>
  </si>
  <si>
    <t>反映垃圾泼洒、滴漏情况</t>
  </si>
  <si>
    <t>8818</t>
  </si>
  <si>
    <t>反映生活垃圾清运具体数量情况</t>
  </si>
  <si>
    <t>年车次</t>
  </si>
  <si>
    <t>反映每年清运垃圾车次</t>
  </si>
  <si>
    <t>项目完成标准率</t>
  </si>
  <si>
    <t>反映清运项目是否及时完成情况</t>
  </si>
  <si>
    <t>居民生活环境得到提升</t>
  </si>
  <si>
    <t>反映周边群众反映良好，不影响市民生活情况</t>
  </si>
  <si>
    <t>减少垃圾对环境的污染</t>
  </si>
  <si>
    <t>不让垃圾外溢污染生态环境</t>
  </si>
  <si>
    <t>反映生态保持良好，不影响生态发展情况</t>
  </si>
  <si>
    <t>95%</t>
  </si>
  <si>
    <t>临沧市临翔区交通运输局</t>
  </si>
  <si>
    <r>
      <rPr>
        <sz val="14"/>
        <rFont val="Times New Roman"/>
        <charset val="1"/>
      </rPr>
      <t xml:space="preserve">      </t>
    </r>
    <r>
      <rPr>
        <sz val="14"/>
        <rFont val="宋体"/>
        <charset val="1"/>
      </rPr>
      <t>农村公路日常养护专项资金</t>
    </r>
  </si>
  <si>
    <r>
      <rPr>
        <sz val="14"/>
        <color rgb="FF000000"/>
        <rFont val="宋体"/>
        <charset val="1"/>
      </rPr>
      <t>完成</t>
    </r>
    <r>
      <rPr>
        <sz val="14"/>
        <color rgb="FF000000"/>
        <rFont val="Times New Roman"/>
        <charset val="1"/>
      </rPr>
      <t>2024</t>
    </r>
    <r>
      <rPr>
        <sz val="14"/>
        <color rgb="FF000000"/>
        <rFont val="宋体"/>
        <charset val="1"/>
      </rPr>
      <t>年度农村公路</t>
    </r>
    <r>
      <rPr>
        <sz val="14"/>
        <color rgb="FF000000"/>
        <rFont val="Times New Roman"/>
        <charset val="1"/>
      </rPr>
      <t>2103.381</t>
    </r>
    <r>
      <rPr>
        <sz val="14"/>
        <color rgb="FF000000"/>
        <rFont val="宋体"/>
        <charset val="1"/>
      </rPr>
      <t>公里管理养护工作任务</t>
    </r>
    <r>
      <rPr>
        <sz val="14"/>
        <color rgb="FF000000"/>
        <rFont val="Times New Roman"/>
        <charset val="1"/>
      </rPr>
      <t>,</t>
    </r>
    <r>
      <rPr>
        <sz val="14"/>
        <color rgb="FF000000"/>
        <rFont val="宋体"/>
        <charset val="1"/>
      </rPr>
      <t>真正做到了有路必管、管必到位，有路必养，养必见效</t>
    </r>
    <r>
      <rPr>
        <sz val="14"/>
        <color rgb="FF000000"/>
        <rFont val="Times New Roman"/>
        <charset val="1"/>
      </rPr>
      <t>,</t>
    </r>
    <r>
      <rPr>
        <sz val="14"/>
        <color rgb="FF000000"/>
        <rFont val="宋体"/>
        <charset val="1"/>
      </rPr>
      <t>实现农村公路列养率达到</t>
    </r>
    <r>
      <rPr>
        <sz val="14"/>
        <color rgb="FF000000"/>
        <rFont val="Times New Roman"/>
        <charset val="1"/>
      </rPr>
      <t>100%</t>
    </r>
    <r>
      <rPr>
        <sz val="14"/>
        <color rgb="FF000000"/>
        <rFont val="宋体"/>
        <charset val="1"/>
      </rPr>
      <t>，年均养护工程比例不低于</t>
    </r>
    <r>
      <rPr>
        <sz val="14"/>
        <color rgb="FF000000"/>
        <rFont val="Times New Roman"/>
        <charset val="1"/>
      </rPr>
      <t>5%</t>
    </r>
    <r>
      <rPr>
        <sz val="14"/>
        <color rgb="FF000000"/>
        <rFont val="宋体"/>
        <charset val="1"/>
      </rPr>
      <t>，农村公路优良中等路率不低于</t>
    </r>
    <r>
      <rPr>
        <sz val="14"/>
        <color rgb="FF000000"/>
        <rFont val="Times New Roman"/>
        <charset val="1"/>
      </rPr>
      <t>81%</t>
    </r>
    <r>
      <rPr>
        <sz val="14"/>
        <color rgb="FF000000"/>
        <rFont val="宋体"/>
        <charset val="1"/>
      </rPr>
      <t>，切实打造了</t>
    </r>
    <r>
      <rPr>
        <sz val="14"/>
        <color rgb="FF000000"/>
        <rFont val="Times New Roman"/>
        <charset val="1"/>
      </rPr>
      <t>“</t>
    </r>
    <r>
      <rPr>
        <sz val="14"/>
        <color rgb="FF000000"/>
        <rFont val="宋体"/>
        <charset val="1"/>
      </rPr>
      <t>畅、安、舒、美</t>
    </r>
    <r>
      <rPr>
        <sz val="14"/>
        <color rgb="FF000000"/>
        <rFont val="Times New Roman"/>
        <charset val="1"/>
      </rPr>
      <t>”</t>
    </r>
    <r>
      <rPr>
        <sz val="14"/>
        <color rgb="FF000000"/>
        <rFont val="宋体"/>
        <charset val="1"/>
      </rPr>
      <t>的农村公路出行环境，构建管养并重、持续发展、安全舒适、路域洁美、服务优质的农村交通发展新格局，为广大人民群众出行提供良好的农村交通基础条件。</t>
    </r>
  </si>
  <si>
    <t>公路里程完成数</t>
  </si>
  <si>
    <t>2103.381</t>
  </si>
  <si>
    <t>公里</t>
  </si>
  <si>
    <r>
      <rPr>
        <sz val="14"/>
        <color rgb="FF000000"/>
        <rFont val="宋体"/>
        <charset val="1"/>
      </rPr>
      <t>完成以后公路里程</t>
    </r>
    <r>
      <rPr>
        <sz val="14"/>
        <color rgb="FF000000"/>
        <rFont val="Times New Roman"/>
        <charset val="1"/>
      </rPr>
      <t>2103.381</t>
    </r>
    <r>
      <rPr>
        <sz val="14"/>
        <color rgb="FF000000"/>
        <rFont val="宋体"/>
        <charset val="1"/>
      </rPr>
      <t>公里</t>
    </r>
  </si>
  <si>
    <t>资金使用合规性</t>
  </si>
  <si>
    <t>合规</t>
  </si>
  <si>
    <t>资金使用合规</t>
  </si>
  <si>
    <t>列养率</t>
  </si>
  <si>
    <r>
      <rPr>
        <sz val="14"/>
        <color rgb="FF000000"/>
        <rFont val="宋体"/>
        <charset val="1"/>
      </rPr>
      <t>列养率</t>
    </r>
    <r>
      <rPr>
        <sz val="14"/>
        <color rgb="FF000000"/>
        <rFont val="Times New Roman"/>
        <charset val="1"/>
      </rPr>
      <t>=</t>
    </r>
    <r>
      <rPr>
        <sz val="14"/>
        <color rgb="FF000000"/>
        <rFont val="宋体"/>
        <charset val="1"/>
      </rPr>
      <t>实际列养数量</t>
    </r>
    <r>
      <rPr>
        <sz val="14"/>
        <color rgb="FF000000"/>
        <rFont val="Times New Roman"/>
        <charset val="1"/>
      </rPr>
      <t>/</t>
    </r>
    <r>
      <rPr>
        <sz val="14"/>
        <color rgb="FF000000"/>
        <rFont val="宋体"/>
        <charset val="1"/>
      </rPr>
      <t>应列养数量</t>
    </r>
    <r>
      <rPr>
        <sz val="14"/>
        <color rgb="FF000000"/>
        <rFont val="Times New Roman"/>
        <charset val="1"/>
      </rPr>
      <t>*100%</t>
    </r>
  </si>
  <si>
    <t>经济效益指标</t>
  </si>
  <si>
    <t>对经济发展的促进作用</t>
  </si>
  <si>
    <t>明显提升</t>
  </si>
  <si>
    <t>对经济发展起促进作用</t>
  </si>
  <si>
    <t>公路安全水平</t>
  </si>
  <si>
    <t>公路安全水平得到提升</t>
  </si>
  <si>
    <t>受益对象满意度</t>
  </si>
  <si>
    <t>反映获补助受益对象的满意程度。</t>
  </si>
  <si>
    <t>临沧市临翔区教育体育局</t>
  </si>
  <si>
    <r>
      <rPr>
        <sz val="14"/>
        <rFont val="Times New Roman"/>
        <charset val="1"/>
      </rPr>
      <t xml:space="preserve">      </t>
    </r>
    <r>
      <rPr>
        <sz val="14"/>
        <rFont val="宋体"/>
        <charset val="1"/>
      </rPr>
      <t>薄弱学校办学条件（城南小学）专款资金</t>
    </r>
  </si>
  <si>
    <r>
      <rPr>
        <sz val="14"/>
        <color rgb="FF000000"/>
        <rFont val="宋体"/>
        <charset val="1"/>
      </rPr>
      <t>根据《临沧市财政局临沧市教育体育局关于下达</t>
    </r>
    <r>
      <rPr>
        <sz val="14"/>
        <color rgb="FF000000"/>
        <rFont val="Times New Roman"/>
        <charset val="1"/>
      </rPr>
      <t>2020</t>
    </r>
    <r>
      <rPr>
        <sz val="14"/>
        <color rgb="FF000000"/>
        <rFont val="宋体"/>
        <charset val="1"/>
      </rPr>
      <t>年义务教育薄弱环节改善与能力提升省级补助资金的通知》</t>
    </r>
    <r>
      <rPr>
        <sz val="14"/>
        <color rgb="FF000000"/>
        <rFont val="Times New Roman"/>
        <charset val="1"/>
      </rPr>
      <t>(</t>
    </r>
    <r>
      <rPr>
        <sz val="14"/>
        <color rgb="FF000000"/>
        <rFont val="宋体"/>
        <charset val="1"/>
      </rPr>
      <t>临财教发〔</t>
    </r>
    <r>
      <rPr>
        <sz val="14"/>
        <color rgb="FF000000"/>
        <rFont val="Times New Roman"/>
        <charset val="1"/>
      </rPr>
      <t>2020</t>
    </r>
    <r>
      <rPr>
        <sz val="14"/>
        <color rgb="FF000000"/>
        <rFont val="宋体"/>
        <charset val="1"/>
      </rPr>
      <t>〕</t>
    </r>
    <r>
      <rPr>
        <sz val="14"/>
        <color rgb="FF000000"/>
        <rFont val="Times New Roman"/>
        <charset val="1"/>
      </rPr>
      <t>104</t>
    </r>
    <r>
      <rPr>
        <sz val="14"/>
        <color rgb="FF000000"/>
        <rFont val="宋体"/>
        <charset val="1"/>
      </rPr>
      <t>号）文件要求，通过对薄弱学校基本办学条件及薄弱环节改善与能力提升项目建设，实现农村义务教育薄弱学校教学和生活设施满足基本需要，从而加快缩小区域、城乡教育差距，促进公平教育服务均等化的总体目标。</t>
    </r>
  </si>
  <si>
    <t>资金到位率</t>
  </si>
  <si>
    <t>实际资金到位率</t>
  </si>
  <si>
    <t>受益学生人数</t>
  </si>
  <si>
    <t>4000</t>
  </si>
  <si>
    <t>实际受益学生人数</t>
  </si>
  <si>
    <t>投资完成率</t>
  </si>
  <si>
    <t>实际投资完成率</t>
  </si>
  <si>
    <r>
      <rPr>
        <sz val="14"/>
        <color rgb="FF000000"/>
        <rFont val="宋体"/>
        <charset val="1"/>
      </rPr>
      <t>完成校舍建设面积</t>
    </r>
    <r>
      <rPr>
        <sz val="14"/>
        <color rgb="FF000000"/>
        <rFont val="Times New Roman"/>
        <charset val="1"/>
      </rPr>
      <t>(</t>
    </r>
    <r>
      <rPr>
        <sz val="14"/>
        <color rgb="FF000000"/>
        <rFont val="宋体"/>
        <charset val="1"/>
      </rPr>
      <t>万平方米）</t>
    </r>
  </si>
  <si>
    <t>7000</t>
  </si>
  <si>
    <r>
      <rPr>
        <sz val="14"/>
        <color rgb="FF000000"/>
        <rFont val="宋体"/>
        <charset val="1"/>
      </rPr>
      <t>实际完成校舍建设面积</t>
    </r>
    <r>
      <rPr>
        <sz val="14"/>
        <color rgb="FF000000"/>
        <rFont val="Times New Roman"/>
        <charset val="1"/>
      </rPr>
      <t>(</t>
    </r>
    <r>
      <rPr>
        <sz val="14"/>
        <color rgb="FF000000"/>
        <rFont val="宋体"/>
        <charset val="1"/>
      </rPr>
      <t>万平方米）</t>
    </r>
  </si>
  <si>
    <t>&gt;</t>
  </si>
  <si>
    <t>实际群众满意度</t>
  </si>
  <si>
    <t>临沧市临翔区林业和草原局</t>
  </si>
  <si>
    <r>
      <rPr>
        <sz val="14"/>
        <rFont val="Times New Roman"/>
        <charset val="1"/>
      </rPr>
      <t xml:space="preserve">      </t>
    </r>
    <r>
      <rPr>
        <sz val="14"/>
        <rFont val="宋体"/>
        <charset val="1"/>
      </rPr>
      <t>天然林停伐管护补助专款资金</t>
    </r>
  </si>
  <si>
    <r>
      <rPr>
        <sz val="14"/>
        <color rgb="FF000000"/>
        <rFont val="宋体"/>
        <charset val="1"/>
      </rPr>
      <t>对临翔区</t>
    </r>
    <r>
      <rPr>
        <sz val="14"/>
        <color rgb="FF000000"/>
        <rFont val="Times New Roman"/>
        <charset val="1"/>
      </rPr>
      <t>93.05</t>
    </r>
    <r>
      <rPr>
        <sz val="14"/>
        <color rgb="FF000000"/>
        <rFont val="宋体"/>
        <charset val="1"/>
      </rPr>
      <t>万亩天然商品林停伐区域全面管护，逐步提高森林资源管护基础设施条件，加强相关设施设备配备和优化，提升管理人员和护林员业务水平，增强群众保护森林的意识，提高保护森林的积极性，促进生态环境日趋好转。</t>
    </r>
  </si>
  <si>
    <t>国有天然商品林停伐管护面积</t>
  </si>
  <si>
    <t>11.93</t>
  </si>
  <si>
    <t>万亩</t>
  </si>
  <si>
    <t>反映国有天然商品林停伐管护面积情况。</t>
  </si>
  <si>
    <t>非国有天然商品林停伐管护面积</t>
  </si>
  <si>
    <t>81.12</t>
  </si>
  <si>
    <t>反映非国有天然商品林停伐管护面积情况。</t>
  </si>
  <si>
    <t>非国有天然商品林停伐中央财政补助标准（管护费）</t>
  </si>
  <si>
    <t>6</t>
  </si>
  <si>
    <r>
      <rPr>
        <sz val="14"/>
        <rFont val="宋体"/>
        <charset val="1"/>
      </rPr>
      <t>元</t>
    </r>
    <r>
      <rPr>
        <sz val="14"/>
        <rFont val="Times New Roman"/>
        <charset val="1"/>
      </rPr>
      <t>/</t>
    </r>
    <r>
      <rPr>
        <sz val="14"/>
        <rFont val="宋体"/>
        <charset val="1"/>
      </rPr>
      <t>亩</t>
    </r>
  </si>
  <si>
    <t>反映非国有天然商品林停伐中央财政补助标准（管护费）情况。</t>
  </si>
  <si>
    <t>国有天然商品林停伐管护中央财政补助标准</t>
  </si>
  <si>
    <t>10</t>
  </si>
  <si>
    <t>反映国有天然商品林停伐管护中央财政补助标准情况。</t>
  </si>
  <si>
    <t>天然商品林有效管护率</t>
  </si>
  <si>
    <t>反映天然商品林有效管护情况。</t>
  </si>
  <si>
    <t>天然林提供管护岗位</t>
  </si>
  <si>
    <t>50</t>
  </si>
  <si>
    <t>反映天然林提供管护岗位情况。</t>
  </si>
  <si>
    <t>提升天然商品林生态环境年限</t>
  </si>
  <si>
    <t>反映提升天然商品林生态环境年限情况。</t>
  </si>
  <si>
    <t>天然商品林有效管护持续性</t>
  </si>
  <si>
    <t>反映天然林有效管护持续性情况。</t>
  </si>
  <si>
    <t>群众满意度。</t>
  </si>
  <si>
    <r>
      <rPr>
        <sz val="14"/>
        <rFont val="Times New Roman"/>
        <charset val="1"/>
      </rPr>
      <t xml:space="preserve">      </t>
    </r>
    <r>
      <rPr>
        <sz val="14"/>
        <rFont val="宋体"/>
        <charset val="1"/>
      </rPr>
      <t>森林生态效益补偿专款资金</t>
    </r>
  </si>
  <si>
    <r>
      <rPr>
        <sz val="14"/>
        <color rgb="FF000000"/>
        <rFont val="宋体"/>
        <charset val="1"/>
      </rPr>
      <t>对临翔区</t>
    </r>
    <r>
      <rPr>
        <sz val="14"/>
        <color rgb="FF000000"/>
        <rFont val="Times New Roman"/>
        <charset val="1"/>
      </rPr>
      <t>51.44</t>
    </r>
    <r>
      <rPr>
        <sz val="14"/>
        <color rgb="FF000000"/>
        <rFont val="宋体"/>
        <charset val="1"/>
      </rPr>
      <t>万亩国家级公益林、</t>
    </r>
    <r>
      <rPr>
        <sz val="14"/>
        <color rgb="FF000000"/>
        <rFont val="Times New Roman"/>
        <charset val="1"/>
      </rPr>
      <t>42.71</t>
    </r>
    <r>
      <rPr>
        <sz val="14"/>
        <color rgb="FF000000"/>
        <rFont val="宋体"/>
        <charset val="1"/>
      </rPr>
      <t>万亩省级公益林进行有效管护，严格保护，科学管理，优化森林结构，提高森林质量，增强森林生态功能，真正使公益林形成高效、稳定的森林生态系统；不断增强林农爱林护林的积极性，形成全民护林的良好环境和氛围，满足保障国土安全、促进经济社会可持续发展以及构建和谐社会的要求。</t>
    </r>
  </si>
  <si>
    <t>国家级公益林管护面积</t>
  </si>
  <si>
    <t>51.44</t>
  </si>
  <si>
    <t>反映国家级公益林管护面积情况。</t>
  </si>
  <si>
    <t>省级公益林管护面积</t>
  </si>
  <si>
    <t>42.71</t>
  </si>
  <si>
    <t>反映省级公益林管护面积情况。</t>
  </si>
  <si>
    <t>非国有公益林中央财政补助标准（管护费）</t>
  </si>
  <si>
    <t>反映非国有公益林中央财政补助标准（管护费）情况。</t>
  </si>
  <si>
    <t>国有公益林中央财政补助标准</t>
  </si>
  <si>
    <t>反映国有公益林中央财政补助标准情况。</t>
  </si>
  <si>
    <t>公益林有效管护率</t>
  </si>
  <si>
    <t>反映公益林有效管护情况。</t>
  </si>
  <si>
    <t>公益林管护当期任务完成率</t>
  </si>
  <si>
    <t>反映公益林管护当期任务完成情况。</t>
  </si>
  <si>
    <t>公益林提供管护岗位</t>
  </si>
  <si>
    <t>反映公益林提供管护岗位情况。</t>
  </si>
  <si>
    <t>提升公益林生态环境年限</t>
  </si>
  <si>
    <t>反映提升公益林生态环境年限情况。</t>
  </si>
  <si>
    <t>公益林有效管护持续性</t>
  </si>
  <si>
    <t>反映公益林有效管护持续性情况。</t>
  </si>
  <si>
    <r>
      <rPr>
        <sz val="14"/>
        <rFont val="Times New Roman"/>
        <charset val="1"/>
      </rPr>
      <t xml:space="preserve">      </t>
    </r>
    <r>
      <rPr>
        <sz val="14"/>
        <rFont val="宋体"/>
        <charset val="1"/>
      </rPr>
      <t>新一轮退耕还林补助专款资金</t>
    </r>
  </si>
  <si>
    <r>
      <rPr>
        <sz val="14"/>
        <color rgb="FF000000"/>
        <rFont val="宋体"/>
        <charset val="1"/>
      </rPr>
      <t>通过实施</t>
    </r>
    <r>
      <rPr>
        <sz val="14"/>
        <color rgb="FF000000"/>
        <rFont val="Times New Roman"/>
        <charset val="1"/>
      </rPr>
      <t>2020</t>
    </r>
    <r>
      <rPr>
        <sz val="14"/>
        <color rgb="FF000000"/>
        <rFont val="宋体"/>
        <charset val="1"/>
      </rPr>
      <t>年度</t>
    </r>
    <r>
      <rPr>
        <sz val="14"/>
        <color rgb="FF000000"/>
        <rFont val="Times New Roman"/>
        <charset val="1"/>
      </rPr>
      <t>25000</t>
    </r>
    <r>
      <rPr>
        <sz val="14"/>
        <color rgb="FF000000"/>
        <rFont val="宋体"/>
        <charset val="1"/>
      </rPr>
      <t>亩新一轮退耕还林项目，完成</t>
    </r>
    <r>
      <rPr>
        <sz val="14"/>
        <color rgb="FF000000"/>
        <rFont val="Times New Roman"/>
        <charset val="1"/>
      </rPr>
      <t>2020</t>
    </r>
    <r>
      <rPr>
        <sz val="14"/>
        <color rgb="FF000000"/>
        <rFont val="宋体"/>
        <charset val="1"/>
      </rPr>
      <t>年度新一轮退耕还林第一批</t>
    </r>
    <r>
      <rPr>
        <sz val="14"/>
        <color rgb="FF000000"/>
        <rFont val="Times New Roman"/>
        <charset val="1"/>
      </rPr>
      <t>500</t>
    </r>
    <r>
      <rPr>
        <sz val="14"/>
        <color rgb="FF000000"/>
        <rFont val="宋体"/>
        <charset val="1"/>
      </rPr>
      <t>元</t>
    </r>
    <r>
      <rPr>
        <sz val="14"/>
        <color rgb="FF000000"/>
        <rFont val="Times New Roman"/>
        <charset val="1"/>
      </rPr>
      <t>/</t>
    </r>
    <r>
      <rPr>
        <sz val="14"/>
        <color rgb="FF000000"/>
        <rFont val="宋体"/>
        <charset val="1"/>
      </rPr>
      <t>亩补助、第二批</t>
    </r>
    <r>
      <rPr>
        <sz val="14"/>
        <color rgb="FF000000"/>
        <rFont val="Times New Roman"/>
        <charset val="1"/>
      </rPr>
      <t>300</t>
    </r>
    <r>
      <rPr>
        <sz val="14"/>
        <color rgb="FF000000"/>
        <rFont val="宋体"/>
        <charset val="1"/>
      </rPr>
      <t>元</t>
    </r>
    <r>
      <rPr>
        <sz val="14"/>
        <color rgb="FF000000"/>
        <rFont val="Times New Roman"/>
        <charset val="1"/>
      </rPr>
      <t>/</t>
    </r>
    <r>
      <rPr>
        <sz val="14"/>
        <color rgb="FF000000"/>
        <rFont val="宋体"/>
        <charset val="1"/>
      </rPr>
      <t>亩补助，减少水土流失，改善生态环境，而且为调整农村产业结构、促进地方经济发展和农民脱贫致富，增加收入创造契机，是贫困地区农民脱贫致富的有效途径。</t>
    </r>
  </si>
  <si>
    <r>
      <rPr>
        <sz val="14"/>
        <color rgb="FF000000"/>
        <rFont val="Times New Roman"/>
        <charset val="1"/>
      </rPr>
      <t>2020</t>
    </r>
    <r>
      <rPr>
        <sz val="14"/>
        <color rgb="FF000000"/>
        <rFont val="宋体"/>
        <charset val="1"/>
      </rPr>
      <t>年度新一轮退耕还林面积</t>
    </r>
  </si>
  <si>
    <t>25000</t>
  </si>
  <si>
    <t>亩</t>
  </si>
  <si>
    <r>
      <rPr>
        <sz val="14"/>
        <color rgb="FF000000"/>
        <rFont val="宋体"/>
        <charset val="1"/>
      </rPr>
      <t>反映</t>
    </r>
    <r>
      <rPr>
        <sz val="14"/>
        <color rgb="FF000000"/>
        <rFont val="Times New Roman"/>
        <charset val="1"/>
      </rPr>
      <t>2020</t>
    </r>
    <r>
      <rPr>
        <sz val="14"/>
        <color rgb="FF000000"/>
        <rFont val="宋体"/>
        <charset val="1"/>
      </rPr>
      <t>年度新一轮退耕还林面积情况。</t>
    </r>
  </si>
  <si>
    <t>新一轮退耕还林第一次补助标准</t>
  </si>
  <si>
    <t>500</t>
  </si>
  <si>
    <t>反映新一轮退耕还林第一次补助标准情况。</t>
  </si>
  <si>
    <t>新一轮退耕还林第二次补助标准</t>
  </si>
  <si>
    <t>300</t>
  </si>
  <si>
    <t>反映新一轮退耕还林第二次补助标准情况。</t>
  </si>
  <si>
    <t>项目验收合格率</t>
  </si>
  <si>
    <t>反映项目验收合格情况。</t>
  </si>
  <si>
    <t>退耕还林补助兑现率</t>
  </si>
  <si>
    <t>反映退耕还林补助兑现情况。</t>
  </si>
  <si>
    <r>
      <rPr>
        <sz val="14"/>
        <color rgb="FF000000"/>
        <rFont val="Times New Roman"/>
        <charset val="1"/>
      </rPr>
      <t>2020</t>
    </r>
    <r>
      <rPr>
        <sz val="14"/>
        <color rgb="FF000000"/>
        <rFont val="宋体"/>
        <charset val="1"/>
      </rPr>
      <t>年度新一轮退耕还林全年带动农户增收</t>
    </r>
  </si>
  <si>
    <r>
      <rPr>
        <sz val="14"/>
        <color rgb="FF000000"/>
        <rFont val="宋体"/>
        <charset val="1"/>
      </rPr>
      <t>反映</t>
    </r>
    <r>
      <rPr>
        <sz val="14"/>
        <color rgb="FF000000"/>
        <rFont val="Times New Roman"/>
        <charset val="1"/>
      </rPr>
      <t>2020</t>
    </r>
    <r>
      <rPr>
        <sz val="14"/>
        <color rgb="FF000000"/>
        <rFont val="宋体"/>
        <charset val="1"/>
      </rPr>
      <t>年度新一轮退耕还林全年带动农户增收情况。</t>
    </r>
  </si>
  <si>
    <r>
      <rPr>
        <sz val="14"/>
        <color rgb="FF000000"/>
        <rFont val="Times New Roman"/>
        <charset val="1"/>
      </rPr>
      <t>2020</t>
    </r>
    <r>
      <rPr>
        <sz val="14"/>
        <color rgb="FF000000"/>
        <rFont val="宋体"/>
        <charset val="1"/>
      </rPr>
      <t>年度新一轮退耕还林水土流失面积减少</t>
    </r>
  </si>
  <si>
    <r>
      <rPr>
        <sz val="14"/>
        <color rgb="FF000000"/>
        <rFont val="宋体"/>
        <charset val="1"/>
      </rPr>
      <t>反映</t>
    </r>
    <r>
      <rPr>
        <sz val="14"/>
        <color rgb="FF000000"/>
        <rFont val="Times New Roman"/>
        <charset val="1"/>
      </rPr>
      <t>2020</t>
    </r>
    <r>
      <rPr>
        <sz val="14"/>
        <color rgb="FF000000"/>
        <rFont val="宋体"/>
        <charset val="1"/>
      </rPr>
      <t>年度新一轮退耕还林水土流失面积减少情况。</t>
    </r>
  </si>
  <si>
    <t>临沧市临翔区民政局</t>
  </si>
  <si>
    <r>
      <rPr>
        <sz val="14"/>
        <rFont val="Times New Roman"/>
        <charset val="1"/>
      </rPr>
      <t xml:space="preserve">      </t>
    </r>
    <r>
      <rPr>
        <sz val="14"/>
        <rFont val="宋体"/>
        <charset val="1"/>
      </rPr>
      <t>城乡困难群众救助补助资金</t>
    </r>
  </si>
  <si>
    <r>
      <rPr>
        <sz val="14"/>
        <color rgb="FF000000"/>
        <rFont val="Times New Roman"/>
        <charset val="1"/>
      </rPr>
      <t>1.</t>
    </r>
    <r>
      <rPr>
        <sz val="14"/>
        <color rgb="FF000000"/>
        <rFont val="宋体"/>
        <charset val="1"/>
      </rPr>
      <t>规范城乡低保政策实施，合理确定保障标准，使低保对象基本生活得到有效保障。</t>
    </r>
    <r>
      <rPr>
        <sz val="14"/>
        <color rgb="FF000000"/>
        <rFont val="Times New Roman"/>
        <charset val="1"/>
      </rPr>
      <t>2.</t>
    </r>
    <r>
      <rPr>
        <sz val="14"/>
        <color rgb="FF000000"/>
        <rFont val="宋体"/>
        <charset val="1"/>
      </rPr>
      <t>统筹城乡特困人员救助供养工作，合理确定保障标准。</t>
    </r>
    <r>
      <rPr>
        <sz val="14"/>
        <color rgb="FF000000"/>
        <rFont val="Times New Roman"/>
        <charset val="1"/>
      </rPr>
      <t>3.</t>
    </r>
    <r>
      <rPr>
        <sz val="14"/>
        <color rgb="FF000000"/>
        <rFont val="宋体"/>
        <charset val="1"/>
      </rPr>
      <t>规范实施临时救助政策，实现及时高效、解急救难。</t>
    </r>
    <r>
      <rPr>
        <sz val="14"/>
        <color rgb="FF000000"/>
        <rFont val="Times New Roman"/>
        <charset val="1"/>
      </rPr>
      <t>4.</t>
    </r>
    <r>
      <rPr>
        <sz val="14"/>
        <color rgb="FF000000"/>
        <rFont val="宋体"/>
        <charset val="1"/>
      </rPr>
      <t>为生活无着流浪乞讨人员提供临时食宿、疾病救治、协助返回等救助，并妥善安置返乡受助人员。</t>
    </r>
    <r>
      <rPr>
        <sz val="14"/>
        <color rgb="FF000000"/>
        <rFont val="Times New Roman"/>
        <charset val="1"/>
      </rPr>
      <t>5.</t>
    </r>
    <r>
      <rPr>
        <sz val="14"/>
        <color rgb="FF000000"/>
        <rFont val="宋体"/>
        <charset val="1"/>
      </rPr>
      <t>规范实施农村留守儿童关爱服务和困境儿童保障相关政策</t>
    </r>
    <r>
      <rPr>
        <sz val="14"/>
        <color rgb="FF000000"/>
        <rFont val="Times New Roman"/>
        <charset val="1"/>
      </rPr>
      <t>,</t>
    </r>
    <r>
      <rPr>
        <sz val="14"/>
        <color rgb="FF000000"/>
        <rFont val="宋体"/>
        <charset val="1"/>
      </rPr>
      <t>使农村留守儿童和困境儿童得到更加精准化的专业服务和基本生活保障。</t>
    </r>
    <r>
      <rPr>
        <sz val="14"/>
        <color rgb="FF000000"/>
        <rFont val="Times New Roman"/>
        <charset val="1"/>
      </rPr>
      <t>6.</t>
    </r>
    <r>
      <rPr>
        <sz val="14"/>
        <color rgb="FF000000"/>
        <rFont val="宋体"/>
        <charset val="1"/>
      </rPr>
      <t>引导各地提高孤儿生活保障水平，孤儿生活保障政策规范高效实施，使孤儿和艾滋病病毒感染儿童生活基本得到保障。</t>
    </r>
    <r>
      <rPr>
        <sz val="14"/>
        <color rgb="FF000000"/>
        <rFont val="Times New Roman"/>
        <charset val="1"/>
      </rPr>
      <t>7.</t>
    </r>
    <r>
      <rPr>
        <sz val="14"/>
        <color rgb="FF000000"/>
        <rFont val="宋体"/>
        <charset val="1"/>
      </rPr>
      <t>阶段性调整价格补贴联动机制，按规定为低保对象、特困人员、孤儿、事实无人抚养儿童和艾滋病病毒感染儿童、低保边缘人口发放价格临时补贴。</t>
    </r>
  </si>
  <si>
    <t>低保发放人数</t>
  </si>
  <si>
    <t>19662</t>
  </si>
  <si>
    <t>反映补助人数情况</t>
  </si>
  <si>
    <t>临时救助人次</t>
  </si>
  <si>
    <t>求助的流浪乞讨人员救助率</t>
  </si>
  <si>
    <t>孤儿、艾滋病病毒感染儿童、生活困难事实无人抚养儿童人数</t>
  </si>
  <si>
    <t>200</t>
  </si>
  <si>
    <t>特困人员供养人数</t>
  </si>
  <si>
    <t>1114</t>
  </si>
  <si>
    <t>城乡低保标准</t>
  </si>
  <si>
    <r>
      <rPr>
        <sz val="14"/>
        <color rgb="FF000000"/>
        <rFont val="Times New Roman"/>
        <charset val="1"/>
      </rPr>
      <t>90</t>
    </r>
    <r>
      <rPr>
        <sz val="14"/>
        <color rgb="FF000000"/>
        <rFont val="宋体"/>
        <charset val="1"/>
      </rPr>
      <t>（不低于上年）</t>
    </r>
  </si>
  <si>
    <t>反映补助标准不低于上年情况</t>
  </si>
  <si>
    <t>城乡特困人员救助供养标准</t>
  </si>
  <si>
    <t>孤儿、艾滋病病毒感染儿童和事实无人抚养儿童基本生活保障标准</t>
  </si>
  <si>
    <t>临时救助水平</t>
  </si>
  <si>
    <t>孤儿、艾滋病病毒感染儿童、事实无人抚养儿童认定准确率</t>
  </si>
  <si>
    <t>困难群众基本生活救助和孤儿基本生活费按时发放率</t>
  </si>
  <si>
    <t>反映困难群众基本生活救助和孤儿基本生活费按时发放率情况</t>
  </si>
  <si>
    <t>受助人员救助情况当日录入全国救助管理信息系统率</t>
  </si>
  <si>
    <t>反映受助人员救助情况当日录入全国救助管理信息系统率</t>
  </si>
  <si>
    <t>困难群众生活水平情况</t>
  </si>
  <si>
    <t>有所提升</t>
  </si>
  <si>
    <t>人次</t>
  </si>
  <si>
    <t>反映困难群众生活水平情况</t>
  </si>
  <si>
    <t>帮助查明身份滞留流浪乞讨人员返乡情况</t>
  </si>
  <si>
    <t>及时送返</t>
  </si>
  <si>
    <t>反映帮助查明身份滞留流浪乞讨人员返乡情况</t>
  </si>
  <si>
    <t>救助对象社会救助实施满意度</t>
  </si>
  <si>
    <t>反映救助对象社会救助实施满意度情况</t>
  </si>
  <si>
    <t>养老服务体系项目建设专款资金</t>
  </si>
  <si>
    <t>为应对人口老年化、大力发展养老机构建设，改善基础设施，消除风险隐患，建立适合老年人养老服务体系。</t>
  </si>
  <si>
    <t>敬老院提升改造数量</t>
  </si>
  <si>
    <t>2</t>
  </si>
  <si>
    <t>反映敬老院提升改造数量情况</t>
  </si>
  <si>
    <t>及时完成率</t>
  </si>
  <si>
    <t>反映项目及时完成率情况</t>
  </si>
  <si>
    <t>资金拨付率</t>
  </si>
  <si>
    <t>反映项目资金拨付率情况</t>
  </si>
  <si>
    <t>增进老年人健康，促进社会和谐</t>
  </si>
  <si>
    <t>有效促进</t>
  </si>
  <si>
    <t>是/否</t>
  </si>
  <si>
    <t>反映增进老年人健康，提高老年人生活品质，提升养老服务，促进和谐情况</t>
  </si>
  <si>
    <t>老年人满意度</t>
  </si>
  <si>
    <t>反映老年人满意度情况</t>
  </si>
  <si>
    <t>临沧市临翔区农业农村局</t>
  </si>
  <si>
    <r>
      <rPr>
        <sz val="14"/>
        <rFont val="Times New Roman"/>
        <charset val="1"/>
      </rPr>
      <t xml:space="preserve">      </t>
    </r>
    <r>
      <rPr>
        <sz val="14"/>
        <rFont val="宋体"/>
        <charset val="1"/>
      </rPr>
      <t>高标准农田建设项目专项资金</t>
    </r>
  </si>
  <si>
    <r>
      <rPr>
        <sz val="14"/>
        <color rgb="FF000000"/>
        <rFont val="宋体"/>
        <charset val="1"/>
      </rPr>
      <t>实施</t>
    </r>
    <r>
      <rPr>
        <sz val="14"/>
        <color rgb="FF000000"/>
        <rFont val="Times New Roman"/>
        <charset val="1"/>
      </rPr>
      <t>2019</t>
    </r>
    <r>
      <rPr>
        <sz val="14"/>
        <color rgb="FF000000"/>
        <rFont val="宋体"/>
        <charset val="1"/>
      </rPr>
      <t>年高标准农田建设面积</t>
    </r>
    <r>
      <rPr>
        <sz val="14"/>
        <color rgb="FF000000"/>
        <rFont val="Times New Roman"/>
        <charset val="1"/>
      </rPr>
      <t>2</t>
    </r>
    <r>
      <rPr>
        <sz val="14"/>
        <color rgb="FF000000"/>
        <rFont val="宋体"/>
        <charset val="1"/>
      </rPr>
      <t>万亩，</t>
    </r>
    <r>
      <rPr>
        <sz val="14"/>
        <color rgb="FF000000"/>
        <rFont val="Times New Roman"/>
        <charset val="1"/>
      </rPr>
      <t>2020</t>
    </r>
    <r>
      <rPr>
        <sz val="14"/>
        <color rgb="FF000000"/>
        <rFont val="宋体"/>
        <charset val="1"/>
      </rPr>
      <t>年高标准农田建设面积</t>
    </r>
    <r>
      <rPr>
        <sz val="14"/>
        <color rgb="FF000000"/>
        <rFont val="Times New Roman"/>
        <charset val="1"/>
      </rPr>
      <t>3.67</t>
    </r>
    <r>
      <rPr>
        <sz val="14"/>
        <color rgb="FF000000"/>
        <rFont val="宋体"/>
        <charset val="1"/>
      </rPr>
      <t>万亩，</t>
    </r>
    <r>
      <rPr>
        <sz val="14"/>
        <color rgb="FF000000"/>
        <rFont val="Times New Roman"/>
        <charset val="1"/>
      </rPr>
      <t>2021</t>
    </r>
    <r>
      <rPr>
        <sz val="14"/>
        <color rgb="FF000000"/>
        <rFont val="宋体"/>
        <charset val="1"/>
      </rPr>
      <t>年高标准农田建设面积</t>
    </r>
    <r>
      <rPr>
        <sz val="14"/>
        <color rgb="FF000000"/>
        <rFont val="Times New Roman"/>
        <charset val="1"/>
      </rPr>
      <t>1.19</t>
    </r>
    <r>
      <rPr>
        <sz val="14"/>
        <color rgb="FF000000"/>
        <rFont val="宋体"/>
        <charset val="1"/>
      </rPr>
      <t>万亩。通过项目实施，可使项目区生产条件得到较大改善，将进一步带动项目区加工业和种养殖业的发展，增加农村经济收入。</t>
    </r>
  </si>
  <si>
    <t>建成高标准农田面积</t>
  </si>
  <si>
    <t>6.86</t>
  </si>
  <si>
    <t>反映建成高标准农田面积</t>
  </si>
  <si>
    <t>高标准农田验收合格率</t>
  </si>
  <si>
    <t>反映高标准农田验收合格率</t>
  </si>
  <si>
    <t>项目（工程）完成及时率</t>
  </si>
  <si>
    <t>98</t>
  </si>
  <si>
    <r>
      <rPr>
        <sz val="14"/>
        <color rgb="FF000000"/>
        <rFont val="宋体"/>
        <charset val="1"/>
      </rPr>
      <t>反映工程按计划开工情况。</t>
    </r>
    <r>
      <rPr>
        <sz val="14"/>
        <color rgb="FF000000"/>
        <rFont val="Times New Roman"/>
        <charset val="1"/>
      </rPr>
      <t xml:space="preserve">
</t>
    </r>
    <r>
      <rPr>
        <sz val="14"/>
        <color rgb="FF000000"/>
        <rFont val="宋体"/>
        <charset val="1"/>
      </rPr>
      <t>项目按计划开工率</t>
    </r>
    <r>
      <rPr>
        <sz val="14"/>
        <color rgb="FF000000"/>
        <rFont val="Times New Roman"/>
        <charset val="1"/>
      </rPr>
      <t>=</t>
    </r>
    <r>
      <rPr>
        <sz val="14"/>
        <color rgb="FF000000"/>
        <rFont val="宋体"/>
        <charset val="1"/>
      </rPr>
      <t>实际开工项目个数</t>
    </r>
    <r>
      <rPr>
        <sz val="14"/>
        <color rgb="FF000000"/>
        <rFont val="Times New Roman"/>
        <charset val="1"/>
      </rPr>
      <t>/</t>
    </r>
    <r>
      <rPr>
        <sz val="14"/>
        <color rgb="FF000000"/>
        <rFont val="宋体"/>
        <charset val="1"/>
      </rPr>
      <t>按计划应开工项目个数</t>
    </r>
    <r>
      <rPr>
        <sz val="14"/>
        <color rgb="FF000000"/>
        <rFont val="Times New Roman"/>
        <charset val="1"/>
      </rPr>
      <t>×100%</t>
    </r>
    <r>
      <rPr>
        <sz val="14"/>
        <color rgb="FF000000"/>
        <rFont val="宋体"/>
        <charset val="1"/>
      </rPr>
      <t>。</t>
    </r>
  </si>
  <si>
    <t>新增农业产值</t>
  </si>
  <si>
    <t>2078.43</t>
  </si>
  <si>
    <t>万元</t>
  </si>
  <si>
    <t>项目实施产生的经济效益情况</t>
  </si>
  <si>
    <t>受益农户</t>
  </si>
  <si>
    <t>17073</t>
  </si>
  <si>
    <t>户</t>
  </si>
  <si>
    <t>项目实施农户受益情况</t>
  </si>
  <si>
    <t>受益农户满意度</t>
  </si>
  <si>
    <t>临沧市临翔区人力资源和社会保障局</t>
  </si>
  <si>
    <t>城乡居民基本养老保险补助资金</t>
  </si>
  <si>
    <t>通过城乡居民缴费补贴、丧葬补助及领取待遇人员的养老金发放，达到参保人员社会保险待遇有效保障。</t>
  </si>
  <si>
    <t>缴费补贴获补对象数</t>
  </si>
  <si>
    <t>122103</t>
  </si>
  <si>
    <t>反映获补助人员、企业的数量情况，也适用补贴、资助等形式的补助。</t>
  </si>
  <si>
    <r>
      <rPr>
        <sz val="14"/>
        <color rgb="FF000000"/>
        <rFont val="Times New Roman"/>
        <charset val="1"/>
      </rPr>
      <t>65</t>
    </r>
    <r>
      <rPr>
        <sz val="14"/>
        <color rgb="FF000000"/>
        <rFont val="宋体"/>
        <charset val="1"/>
      </rPr>
      <t>周岁以上基础养老金获补对象数</t>
    </r>
  </si>
  <si>
    <t>31000</t>
  </si>
  <si>
    <t>加发基础养老金获补对象数</t>
  </si>
  <si>
    <t>250</t>
  </si>
  <si>
    <t>兑现准确率</t>
  </si>
  <si>
    <r>
      <rPr>
        <sz val="14"/>
        <color rgb="FF000000"/>
        <rFont val="宋体"/>
        <charset val="1"/>
      </rPr>
      <t>反映补助准确发放的情况。</t>
    </r>
    <r>
      <rPr>
        <sz val="14"/>
        <color rgb="FF000000"/>
        <rFont val="Times New Roman"/>
        <charset val="1"/>
      </rPr>
      <t xml:space="preserve">
</t>
    </r>
    <r>
      <rPr>
        <sz val="14"/>
        <color rgb="FF000000"/>
        <rFont val="宋体"/>
        <charset val="1"/>
      </rPr>
      <t>补助兑现准确率</t>
    </r>
    <r>
      <rPr>
        <sz val="14"/>
        <color rgb="FF000000"/>
        <rFont val="Times New Roman"/>
        <charset val="1"/>
      </rPr>
      <t>=</t>
    </r>
    <r>
      <rPr>
        <sz val="14"/>
        <color rgb="FF000000"/>
        <rFont val="宋体"/>
        <charset val="1"/>
      </rPr>
      <t>补助兑付额</t>
    </r>
    <r>
      <rPr>
        <sz val="14"/>
        <color rgb="FF000000"/>
        <rFont val="Times New Roman"/>
        <charset val="1"/>
      </rPr>
      <t>/</t>
    </r>
    <r>
      <rPr>
        <sz val="14"/>
        <color rgb="FF000000"/>
        <rFont val="宋体"/>
        <charset val="1"/>
      </rPr>
      <t>应付额</t>
    </r>
    <r>
      <rPr>
        <sz val="14"/>
        <color rgb="FF000000"/>
        <rFont val="Times New Roman"/>
        <charset val="1"/>
      </rPr>
      <t>*100%</t>
    </r>
  </si>
  <si>
    <t>符合条件的城乡居民参保对象领待人员按时足额发放，缴费人员补贴及时配套</t>
  </si>
  <si>
    <t>有领取资格的城乡居民养老金金及丧葬费按时足额发放，加大城乡居民基本养老保险参保扩面力度，应保尽保。</t>
  </si>
  <si>
    <t>反映补助促进受助对象生活状况改善的情况。</t>
  </si>
  <si>
    <t>政策知晓率</t>
  </si>
  <si>
    <r>
      <rPr>
        <sz val="14"/>
        <color rgb="FF000000"/>
        <rFont val="宋体"/>
        <charset val="1"/>
      </rPr>
      <t>反映补助政策的宣传效果情况。</t>
    </r>
    <r>
      <rPr>
        <sz val="14"/>
        <color rgb="FF000000"/>
        <rFont val="Times New Roman"/>
        <charset val="1"/>
      </rPr>
      <t xml:space="preserve">
</t>
    </r>
    <r>
      <rPr>
        <sz val="14"/>
        <color rgb="FF000000"/>
        <rFont val="宋体"/>
        <charset val="1"/>
      </rPr>
      <t>政策知晓率</t>
    </r>
    <r>
      <rPr>
        <sz val="14"/>
        <color rgb="FF000000"/>
        <rFont val="Times New Roman"/>
        <charset val="1"/>
      </rPr>
      <t>=</t>
    </r>
    <r>
      <rPr>
        <sz val="14"/>
        <color rgb="FF000000"/>
        <rFont val="宋体"/>
        <charset val="1"/>
      </rPr>
      <t>调查中补助政策知晓人数</t>
    </r>
    <r>
      <rPr>
        <sz val="14"/>
        <color rgb="FF000000"/>
        <rFont val="Times New Roman"/>
        <charset val="1"/>
      </rPr>
      <t>/</t>
    </r>
    <r>
      <rPr>
        <sz val="14"/>
        <color rgb="FF000000"/>
        <rFont val="宋体"/>
        <charset val="1"/>
      </rPr>
      <t>调查总人数</t>
    </r>
    <r>
      <rPr>
        <sz val="14"/>
        <color rgb="FF000000"/>
        <rFont val="Times New Roman"/>
        <charset val="1"/>
      </rPr>
      <t>*100%</t>
    </r>
  </si>
  <si>
    <t>临沧市临翔区卫生健康局</t>
  </si>
  <si>
    <r>
      <rPr>
        <sz val="14"/>
        <color rgb="FF000000"/>
        <rFont val="Times New Roman"/>
        <charset val="1"/>
      </rPr>
      <t xml:space="preserve">      </t>
    </r>
    <r>
      <rPr>
        <sz val="14"/>
        <color rgb="FF000000"/>
        <rFont val="宋体"/>
        <charset val="1"/>
      </rPr>
      <t>临沧市集中隔离场所建设专款资金</t>
    </r>
  </si>
  <si>
    <r>
      <rPr>
        <sz val="14"/>
        <color rgb="FF000000"/>
        <rFont val="宋体"/>
        <charset val="1"/>
      </rPr>
      <t>切实推动《“十四五”优质高效医疗卫生服务体系建设实施方案》，进一步改善临沧市医疗卫生机构基础设施，深化提升公共卫生防控和救治能力，加快优质医疗资源下沉扩容和均衡布局，为满足本地人民群众持续增长的健康需求提供基础保障。鉴于</t>
    </r>
    <r>
      <rPr>
        <sz val="14"/>
        <color rgb="FF000000"/>
        <rFont val="Times New Roman"/>
        <charset val="1"/>
      </rPr>
      <t>‘</t>
    </r>
    <r>
      <rPr>
        <sz val="14"/>
        <color rgb="FF000000"/>
        <rFont val="宋体"/>
        <charset val="1"/>
      </rPr>
      <t>乙类乙管</t>
    </r>
    <r>
      <rPr>
        <sz val="14"/>
        <color rgb="FF000000"/>
        <rFont val="Times New Roman"/>
        <charset val="1"/>
      </rPr>
      <t>’</t>
    </r>
    <r>
      <rPr>
        <sz val="14"/>
        <color rgb="FF000000"/>
        <rFont val="宋体"/>
        <charset val="1"/>
      </rPr>
      <t>不再对密接人员进行集中隔离，原则上对隔离点进行转化利用，部分未实施的建设内容调整为购买可移动的呼吸机、麻醉机等疫情防控救治设备。</t>
    </r>
  </si>
  <si>
    <t>工程项目验收通过率</t>
  </si>
  <si>
    <t>反映工程建设质量情况。</t>
  </si>
  <si>
    <t>医疗卫生资源配置</t>
  </si>
  <si>
    <t>逐步优化</t>
  </si>
  <si>
    <t/>
  </si>
  <si>
    <t>反映医疗卫生资源配置优化情况</t>
  </si>
  <si>
    <r>
      <rPr>
        <sz val="14"/>
        <color rgb="FF000000"/>
        <rFont val="Times New Roman"/>
        <charset val="1"/>
      </rPr>
      <t xml:space="preserve">      </t>
    </r>
    <r>
      <rPr>
        <sz val="14"/>
        <color rgb="FF000000"/>
        <rFont val="宋体"/>
        <charset val="1"/>
      </rPr>
      <t>医疗废物处置设施建设项目专款资金</t>
    </r>
  </si>
  <si>
    <r>
      <rPr>
        <sz val="14"/>
        <color rgb="FF000000"/>
        <rFont val="宋体"/>
        <charset val="1"/>
      </rPr>
      <t>建设焚烧规模</t>
    </r>
    <r>
      <rPr>
        <sz val="14"/>
        <color rgb="FF000000"/>
        <rFont val="Times New Roman"/>
        <charset val="1"/>
      </rPr>
      <t>12t/d</t>
    </r>
    <r>
      <rPr>
        <sz val="14"/>
        <color rgb="FF000000"/>
        <rFont val="宋体"/>
        <charset val="1"/>
      </rPr>
      <t>（设备服务年限为</t>
    </r>
    <r>
      <rPr>
        <sz val="14"/>
        <color rgb="FF000000"/>
        <rFont val="Times New Roman"/>
        <charset val="1"/>
      </rPr>
      <t>15</t>
    </r>
    <r>
      <rPr>
        <sz val="14"/>
        <color rgb="FF000000"/>
        <rFont val="宋体"/>
        <charset val="1"/>
      </rPr>
      <t>年），配备移动应急处置车辆</t>
    </r>
    <r>
      <rPr>
        <sz val="14"/>
        <color rgb="FF000000"/>
        <rFont val="Times New Roman"/>
        <charset val="1"/>
      </rPr>
      <t>1</t>
    </r>
    <r>
      <rPr>
        <sz val="14"/>
        <color rgb="FF000000"/>
        <rFont val="宋体"/>
        <charset val="1"/>
      </rPr>
      <t>辆，配备医疗废物专用转运车</t>
    </r>
    <r>
      <rPr>
        <sz val="14"/>
        <color rgb="FF000000"/>
        <rFont val="Times New Roman"/>
        <charset val="1"/>
      </rPr>
      <t>20</t>
    </r>
    <r>
      <rPr>
        <sz val="14"/>
        <color rgb="FF000000"/>
        <rFont val="宋体"/>
        <charset val="1"/>
      </rPr>
      <t>辆，建设完成后对全区医疗废物进行环境无害化处理处置。（项目实施单位及责任人为临沧市金盛医疗废物处置有限公司严智仙。区卫健局根据发改部门和市生态环境局临翔分局提供的项目实施进度拨付资金。）</t>
    </r>
  </si>
  <si>
    <t>配备移动应急处置车辆</t>
  </si>
  <si>
    <t>辆</t>
  </si>
  <si>
    <t>反映配备移动应急处置车辆情况</t>
  </si>
  <si>
    <t>配备医疗废物专用转运车</t>
  </si>
  <si>
    <t>反映配备医疗废物专用转运车情况</t>
  </si>
  <si>
    <t>项目质量达标率</t>
  </si>
  <si>
    <t>反映工程项目质量</t>
  </si>
  <si>
    <t>配套设施完成率</t>
  </si>
  <si>
    <r>
      <rPr>
        <sz val="14"/>
        <color rgb="FF000000"/>
        <rFont val="宋体"/>
        <charset val="1"/>
      </rPr>
      <t>反映配套设施完成情况。</t>
    </r>
    <r>
      <rPr>
        <sz val="14"/>
        <color rgb="FF000000"/>
        <rFont val="Times New Roman"/>
        <charset val="1"/>
      </rPr>
      <t xml:space="preserve">
</t>
    </r>
    <r>
      <rPr>
        <sz val="14"/>
        <color rgb="FF000000"/>
        <rFont val="宋体"/>
        <charset val="1"/>
      </rPr>
      <t>配套设施完成率</t>
    </r>
    <r>
      <rPr>
        <sz val="14"/>
        <color rgb="FF000000"/>
        <rFont val="Times New Roman"/>
        <charset val="1"/>
      </rPr>
      <t>=</t>
    </r>
    <r>
      <rPr>
        <sz val="14"/>
        <color rgb="FF000000"/>
        <rFont val="宋体"/>
        <charset val="1"/>
      </rPr>
      <t>（按计划完成配套设施的工程量</t>
    </r>
    <r>
      <rPr>
        <sz val="14"/>
        <color rgb="FF000000"/>
        <rFont val="Times New Roman"/>
        <charset val="1"/>
      </rPr>
      <t>/</t>
    </r>
    <r>
      <rPr>
        <sz val="14"/>
        <color rgb="FF000000"/>
        <rFont val="宋体"/>
        <charset val="1"/>
      </rPr>
      <t>计划完成配套设施工程量）</t>
    </r>
    <r>
      <rPr>
        <sz val="14"/>
        <color rgb="FF000000"/>
        <rFont val="Times New Roman"/>
        <charset val="1"/>
      </rPr>
      <t>*100%</t>
    </r>
    <r>
      <rPr>
        <sz val="14"/>
        <color rgb="FF000000"/>
        <rFont val="宋体"/>
        <charset val="1"/>
      </rPr>
      <t>。</t>
    </r>
  </si>
  <si>
    <t>医疗废物规范处置</t>
  </si>
  <si>
    <t>对生态环境无污染</t>
  </si>
  <si>
    <t>反员医疗废物处置对生态环境的影响</t>
  </si>
  <si>
    <t>临沧市临翔区医疗保障局</t>
  </si>
  <si>
    <r>
      <rPr>
        <sz val="14"/>
        <color rgb="FF000000"/>
        <rFont val="Times New Roman"/>
        <charset val="1"/>
      </rPr>
      <t xml:space="preserve">      </t>
    </r>
    <r>
      <rPr>
        <sz val="14"/>
        <color rgb="FF000000"/>
        <rFont val="宋体"/>
        <charset val="1"/>
      </rPr>
      <t>城乡居民基本医疗保险补助资金</t>
    </r>
  </si>
  <si>
    <r>
      <rPr>
        <sz val="14"/>
        <color rgb="FF000000"/>
        <rFont val="宋体"/>
        <charset val="1"/>
      </rPr>
      <t>保障城乡居民参保人员及新生儿，户籍迁入及建档立卡贫困人口等各类新参保人员的缴费补助。预计</t>
    </r>
    <r>
      <rPr>
        <sz val="14"/>
        <color rgb="FF000000"/>
        <rFont val="Times New Roman"/>
        <charset val="1"/>
      </rPr>
      <t>2024</t>
    </r>
    <r>
      <rPr>
        <sz val="14"/>
        <color rgb="FF000000"/>
        <rFont val="宋体"/>
        <charset val="1"/>
      </rPr>
      <t>年参保人数为</t>
    </r>
    <r>
      <rPr>
        <sz val="14"/>
        <color rgb="FF000000"/>
        <rFont val="Times New Roman"/>
        <charset val="1"/>
      </rPr>
      <t>268120</t>
    </r>
    <r>
      <rPr>
        <sz val="14"/>
        <color rgb="FF000000"/>
        <rFont val="宋体"/>
        <charset val="1"/>
      </rPr>
      <t>人，</t>
    </r>
    <r>
      <rPr>
        <sz val="14"/>
        <color rgb="FF000000"/>
        <rFont val="Times New Roman"/>
        <charset val="1"/>
      </rPr>
      <t>2023</t>
    </r>
    <r>
      <rPr>
        <sz val="14"/>
        <color rgb="FF000000"/>
        <rFont val="宋体"/>
        <charset val="1"/>
      </rPr>
      <t>年城乡居民医疗保险补助中央承担</t>
    </r>
    <r>
      <rPr>
        <sz val="14"/>
        <color rgb="FF000000"/>
        <rFont val="Times New Roman"/>
        <charset val="1"/>
      </rPr>
      <t>512</t>
    </r>
    <r>
      <rPr>
        <sz val="14"/>
        <color rgb="FF000000"/>
        <rFont val="宋体"/>
        <charset val="1"/>
      </rPr>
      <t>元/人，市级承担</t>
    </r>
    <r>
      <rPr>
        <sz val="14"/>
        <color rgb="FF000000"/>
        <rFont val="Times New Roman"/>
        <charset val="1"/>
      </rPr>
      <t>1.92</t>
    </r>
    <r>
      <rPr>
        <sz val="14"/>
        <color rgb="FF000000"/>
        <rFont val="宋体"/>
        <charset val="1"/>
      </rPr>
      <t>元/人，区级承担</t>
    </r>
    <r>
      <rPr>
        <sz val="14"/>
        <color rgb="FF000000"/>
        <rFont val="Times New Roman"/>
        <charset val="1"/>
      </rPr>
      <t>17.28</t>
    </r>
    <r>
      <rPr>
        <sz val="14"/>
        <color rgb="FF000000"/>
        <rFont val="宋体"/>
        <charset val="1"/>
      </rPr>
      <t>元/人。区级安排485万元给予配套补助，确实保障城乡居民医疗保险应保尽保，不漏一人。</t>
    </r>
  </si>
  <si>
    <t>参保人数</t>
  </si>
  <si>
    <t>268120</t>
  </si>
  <si>
    <t>反映城乡居民参保对象实际人数</t>
  </si>
  <si>
    <t>基金滚存结余可支配月数</t>
  </si>
  <si>
    <t>个月</t>
  </si>
  <si>
    <t>反映基金实际滚存余额可支配月数</t>
  </si>
  <si>
    <t>参保居民个人缴费标准</t>
  </si>
  <si>
    <t>380</t>
  </si>
  <si>
    <r>
      <rPr>
        <sz val="14"/>
        <rFont val="宋体"/>
        <charset val="1"/>
      </rPr>
      <t>元</t>
    </r>
    <r>
      <rPr>
        <sz val="14"/>
        <rFont val="Times New Roman"/>
        <charset val="1"/>
      </rPr>
      <t>/</t>
    </r>
    <r>
      <rPr>
        <sz val="14"/>
        <rFont val="宋体"/>
        <charset val="1"/>
      </rPr>
      <t>人</t>
    </r>
  </si>
  <si>
    <t>反映参保对象实际缴费金额</t>
  </si>
  <si>
    <t>基本医疗保险综合参保率</t>
  </si>
  <si>
    <t>反映基本医疗保险参保情况</t>
  </si>
  <si>
    <t>参保目标任务完成率</t>
  </si>
  <si>
    <t>反映参保情况</t>
  </si>
  <si>
    <t>参保人政策范围内住院保销比例</t>
  </si>
  <si>
    <t>70</t>
  </si>
  <si>
    <t>反映政策范围内住院保销情况</t>
  </si>
  <si>
    <t>参保人住院费用实际保销比例</t>
  </si>
  <si>
    <t>60</t>
  </si>
  <si>
    <t>反映参保人实际保销情况</t>
  </si>
  <si>
    <t>建档立卡贫困人口参加基本医保和大病保险覆盖率</t>
  </si>
  <si>
    <t>反映建档立卡贫困人口参加医疗保险及大病保险情况</t>
  </si>
  <si>
    <t>当年各级财政补助资金到位率</t>
  </si>
  <si>
    <t>反映各级财政补助资金按时到位情况</t>
  </si>
  <si>
    <t>困难群众看病就医方便程度</t>
  </si>
  <si>
    <t>有所提高</t>
  </si>
  <si>
    <t>反映困难群众看病就医方便情况</t>
  </si>
  <si>
    <t>参保对象满意</t>
  </si>
  <si>
    <t>反映参保对象的满意程度。</t>
  </si>
  <si>
    <r>
      <rPr>
        <sz val="14"/>
        <color rgb="FF000000"/>
        <rFont val="Times New Roman"/>
        <charset val="1"/>
      </rPr>
      <t xml:space="preserve">      </t>
    </r>
    <r>
      <rPr>
        <sz val="14"/>
        <color rgb="FF000000"/>
        <rFont val="宋体"/>
        <charset val="1"/>
      </rPr>
      <t>建档立卡户城乡居民医疗保险个人缴费补助资金</t>
    </r>
  </si>
  <si>
    <t>通过对城乡居民基本医疗保险参保人员的个人缴费补助，使城乡居民基本医疗保险参保人员能够病有所医，减少低收入家庭的医疗支出。</t>
  </si>
  <si>
    <t>资助建档立卡户参保人数</t>
  </si>
  <si>
    <t>44298</t>
  </si>
  <si>
    <t>获补对象准确率</t>
  </si>
  <si>
    <r>
      <rPr>
        <sz val="14"/>
        <color rgb="FF000000"/>
        <rFont val="宋体"/>
        <charset val="1"/>
      </rPr>
      <t>反映获补助对象认定的准确性情况。</t>
    </r>
    <r>
      <rPr>
        <sz val="14"/>
        <color rgb="FF000000"/>
        <rFont val="Times New Roman"/>
        <charset val="1"/>
      </rPr>
      <t xml:space="preserve">
</t>
    </r>
    <r>
      <rPr>
        <sz val="14"/>
        <color rgb="FF000000"/>
        <rFont val="宋体"/>
        <charset val="1"/>
      </rPr>
      <t>获补对象准确率</t>
    </r>
    <r>
      <rPr>
        <sz val="14"/>
        <color rgb="FF000000"/>
        <rFont val="Times New Roman"/>
        <charset val="1"/>
      </rPr>
      <t>=</t>
    </r>
    <r>
      <rPr>
        <sz val="14"/>
        <color rgb="FF000000"/>
        <rFont val="宋体"/>
        <charset val="1"/>
      </rPr>
      <t>抽检符合标准的补助对象数</t>
    </r>
    <r>
      <rPr>
        <sz val="14"/>
        <color rgb="FF000000"/>
        <rFont val="Times New Roman"/>
        <charset val="1"/>
      </rPr>
      <t>/</t>
    </r>
    <r>
      <rPr>
        <sz val="14"/>
        <color rgb="FF000000"/>
        <rFont val="宋体"/>
        <charset val="1"/>
      </rPr>
      <t>抽检实际补助对象数</t>
    </r>
    <r>
      <rPr>
        <sz val="14"/>
        <color rgb="FF000000"/>
        <rFont val="Times New Roman"/>
        <charset val="1"/>
      </rPr>
      <t>*100%</t>
    </r>
  </si>
  <si>
    <r>
      <rPr>
        <sz val="14"/>
        <color rgb="FF000000"/>
        <rFont val="Times New Roman"/>
        <charset val="1"/>
      </rPr>
      <t>“</t>
    </r>
    <r>
      <rPr>
        <sz val="14"/>
        <color rgb="FF000000"/>
        <rFont val="宋体"/>
        <charset val="1"/>
      </rPr>
      <t>一站式</t>
    </r>
    <r>
      <rPr>
        <sz val="14"/>
        <color rgb="FF000000"/>
        <rFont val="Times New Roman"/>
        <charset val="1"/>
      </rPr>
      <t>”</t>
    </r>
    <r>
      <rPr>
        <sz val="14"/>
        <color rgb="FF000000"/>
        <rFont val="宋体"/>
        <charset val="1"/>
      </rPr>
      <t>即时结算率</t>
    </r>
  </si>
  <si>
    <t>反映获补助对象结算情况。</t>
  </si>
  <si>
    <t>医保相关政策知晓率</t>
  </si>
  <si>
    <t>建档立卡户持续参保</t>
  </si>
  <si>
    <t>所有建档立卡户持续参保</t>
  </si>
  <si>
    <t>反映获补助人员，持续参保情况。</t>
  </si>
  <si>
    <t>建档立卡户参保对象满意度</t>
  </si>
  <si>
    <t>临沧市临翔区住房和城乡建设局</t>
  </si>
  <si>
    <r>
      <rPr>
        <sz val="14"/>
        <color rgb="FF000000"/>
        <rFont val="Times New Roman"/>
        <charset val="1"/>
      </rPr>
      <t xml:space="preserve">      </t>
    </r>
    <r>
      <rPr>
        <sz val="14"/>
        <color rgb="FF000000"/>
        <rFont val="宋体"/>
        <charset val="1"/>
      </rPr>
      <t>活性污泥生物质处理工程专款资金</t>
    </r>
  </si>
  <si>
    <r>
      <rPr>
        <sz val="14"/>
        <color rgb="FF000000"/>
        <rFont val="Times New Roman"/>
        <charset val="1"/>
      </rPr>
      <t>1.</t>
    </r>
    <r>
      <rPr>
        <sz val="14"/>
        <color rgb="FF000000"/>
        <rFont val="宋体"/>
        <charset val="1"/>
      </rPr>
      <t>通过进行土地平整</t>
    </r>
    <r>
      <rPr>
        <sz val="14"/>
        <color rgb="FF000000"/>
        <rFont val="Times New Roman"/>
        <charset val="1"/>
      </rPr>
      <t>10000</t>
    </r>
    <r>
      <rPr>
        <sz val="14"/>
        <color rgb="FF000000"/>
        <rFont val="宋体"/>
        <charset val="1"/>
      </rPr>
      <t>平方米，达到项目建设需求，在土地上建设钢结构厂房。</t>
    </r>
    <r>
      <rPr>
        <sz val="14"/>
        <color rgb="FF000000"/>
        <rFont val="Times New Roman"/>
        <charset val="1"/>
      </rPr>
      <t xml:space="preserve">
2.</t>
    </r>
    <r>
      <rPr>
        <sz val="14"/>
        <color rgb="FF000000"/>
        <rFont val="宋体"/>
        <charset val="1"/>
      </rPr>
      <t>通过建设</t>
    </r>
    <r>
      <rPr>
        <sz val="14"/>
        <color rgb="FF000000"/>
        <rFont val="Times New Roman"/>
        <charset val="1"/>
      </rPr>
      <t>8000</t>
    </r>
    <r>
      <rPr>
        <sz val="14"/>
        <color rgb="FF000000"/>
        <rFont val="宋体"/>
        <charset val="1"/>
      </rPr>
      <t>平方米的钢结构厂房和安装处理设备，达到活性污泥储存和处理的目的。</t>
    </r>
    <r>
      <rPr>
        <sz val="14"/>
        <color rgb="FF000000"/>
        <rFont val="Times New Roman"/>
        <charset val="1"/>
      </rPr>
      <t xml:space="preserve">
3.</t>
    </r>
    <r>
      <rPr>
        <sz val="14"/>
        <color rgb="FF000000"/>
        <rFont val="宋体"/>
        <charset val="1"/>
      </rPr>
      <t>通过项目的实施，可明显改善城市基础设施水平，减少污泥在填埋和拉运过程中对水体、土壤造成不同程度的二次污染，改善生态环境，切实提高居民的生活水平，保证城区经济社会的可持续发展，增加人民的安全感，为经济社会发展打下坚实的基础，社会效益和经济效益显著。</t>
    </r>
  </si>
  <si>
    <t>土地平整面积</t>
  </si>
  <si>
    <t>10000</t>
  </si>
  <si>
    <t>反映进行土地平整的数量</t>
  </si>
  <si>
    <t>钢结构厂房面积</t>
  </si>
  <si>
    <t>8000</t>
  </si>
  <si>
    <t>反映建设钢结构厂房的数量</t>
  </si>
  <si>
    <t>设备数量</t>
  </si>
  <si>
    <t>套</t>
  </si>
  <si>
    <t>反映购买安装设备的数量</t>
  </si>
  <si>
    <t>工程验收合格率</t>
  </si>
  <si>
    <t>反映工程验收合格的情况</t>
  </si>
  <si>
    <t>工程按期完成率</t>
  </si>
  <si>
    <t>反映工程按期完工的情况</t>
  </si>
  <si>
    <t>综合利用率</t>
  </si>
  <si>
    <t>反映综合利用率的情况</t>
  </si>
  <si>
    <t>工程使用年限</t>
  </si>
  <si>
    <t>反映工程使用年限的情况</t>
  </si>
  <si>
    <t>受益群体满意度</t>
  </si>
  <si>
    <t>反映受益群众满意度的情况</t>
  </si>
  <si>
    <r>
      <rPr>
        <sz val="14"/>
        <color rgb="FF000000"/>
        <rFont val="Times New Roman"/>
        <charset val="1"/>
      </rPr>
      <t xml:space="preserve">      </t>
    </r>
    <r>
      <rPr>
        <sz val="14"/>
        <color rgb="FF000000"/>
        <rFont val="宋体"/>
        <charset val="1"/>
      </rPr>
      <t>农村危房改造专款资金</t>
    </r>
  </si>
  <si>
    <r>
      <rPr>
        <sz val="14"/>
        <color rgb="FF000000"/>
        <rFont val="Times New Roman"/>
        <charset val="1"/>
      </rPr>
      <t>1.</t>
    </r>
    <r>
      <rPr>
        <sz val="14"/>
        <color rgb="FF000000"/>
        <rFont val="宋体"/>
        <charset val="1"/>
      </rPr>
      <t>通过实施危房改造和农房抗震工程</t>
    </r>
    <r>
      <rPr>
        <sz val="14"/>
        <color rgb="FF000000"/>
        <rFont val="Times New Roman"/>
        <charset val="1"/>
      </rPr>
      <t>989</t>
    </r>
    <r>
      <rPr>
        <sz val="14"/>
        <color rgb="FF000000"/>
        <rFont val="宋体"/>
        <charset val="1"/>
      </rPr>
      <t>户，中央和省级给予补助资金</t>
    </r>
    <r>
      <rPr>
        <sz val="14"/>
        <color rgb="FF000000"/>
        <rFont val="Times New Roman"/>
        <charset val="1"/>
      </rPr>
      <t>989</t>
    </r>
    <r>
      <rPr>
        <sz val="14"/>
        <color rgb="FF000000"/>
        <rFont val="宋体"/>
        <charset val="1"/>
      </rPr>
      <t>万元</t>
    </r>
    <r>
      <rPr>
        <sz val="14"/>
        <color rgb="FF000000"/>
        <rFont val="Times New Roman"/>
        <charset val="1"/>
      </rPr>
      <t>,</t>
    </r>
    <r>
      <rPr>
        <sz val="14"/>
        <color rgb="FF000000"/>
        <rFont val="宋体"/>
        <charset val="1"/>
      </rPr>
      <t>达到确保</t>
    </r>
    <r>
      <rPr>
        <sz val="14"/>
        <color rgb="FF000000"/>
        <rFont val="Times New Roman"/>
        <charset val="1"/>
      </rPr>
      <t>989</t>
    </r>
    <r>
      <rPr>
        <sz val="14"/>
        <color rgb="FF000000"/>
        <rFont val="宋体"/>
        <charset val="1"/>
      </rPr>
      <t>户农户的住房达到安全有保障，改善</t>
    </r>
    <r>
      <rPr>
        <sz val="14"/>
        <color rgb="FF000000"/>
        <rFont val="Times New Roman"/>
        <charset val="1"/>
      </rPr>
      <t>989</t>
    </r>
    <r>
      <rPr>
        <sz val="14"/>
        <color rgb="FF000000"/>
        <rFont val="宋体"/>
        <charset val="1"/>
      </rPr>
      <t>户农户住房居住条件。</t>
    </r>
  </si>
  <si>
    <t>农村危房改造工程数量</t>
  </si>
  <si>
    <t>11</t>
  </si>
  <si>
    <t>反映农村新增危房改造户数的情况</t>
  </si>
  <si>
    <t>农房抗震改造工程数量</t>
  </si>
  <si>
    <t>3200</t>
  </si>
  <si>
    <t>反映农房抗震改造工程户数的情况</t>
  </si>
  <si>
    <t>涉及乡（镇、街道）数量</t>
  </si>
  <si>
    <t>9</t>
  </si>
  <si>
    <t>反映农房抗震改造工程和农村新增危房改造工程涉及的乡（镇、街道）数量的情况</t>
  </si>
  <si>
    <t>验收合格率</t>
  </si>
  <si>
    <t>反映农房抗震改造工程和农村新增危房改造工程对象的验收合格率的情况</t>
  </si>
  <si>
    <t>年底前完成改造</t>
  </si>
  <si>
    <t>反映工作完成的情况</t>
  </si>
  <si>
    <t>改善农户住房居住条件</t>
  </si>
  <si>
    <t>改善</t>
  </si>
  <si>
    <t>反映农房抗震改造工程和农村新增危房改造工程对象的住房居住条件改善情况</t>
  </si>
  <si>
    <t>助力乡村振兴工作</t>
  </si>
  <si>
    <t>长期</t>
  </si>
  <si>
    <t>反映实施农房抗震改造工程和农村新增危房改造工程对衔接乡村振兴推动情况</t>
  </si>
  <si>
    <t>群众满意</t>
  </si>
  <si>
    <t>反映实施农房抗震改造工程和农村新增危房改造工程的农户满意度</t>
  </si>
  <si>
    <r>
      <rPr>
        <sz val="14"/>
        <color rgb="FF000000"/>
        <rFont val="Times New Roman"/>
        <charset val="1"/>
      </rPr>
      <t xml:space="preserve">      </t>
    </r>
    <r>
      <rPr>
        <sz val="14"/>
        <color rgb="FF000000"/>
        <rFont val="宋体"/>
        <charset val="1"/>
      </rPr>
      <t>保障性安居工程补助专款资金</t>
    </r>
  </si>
  <si>
    <r>
      <rPr>
        <sz val="14"/>
        <color rgb="FF000000"/>
        <rFont val="Times New Roman"/>
        <charset val="1"/>
      </rPr>
      <t>1.</t>
    </r>
    <r>
      <rPr>
        <sz val="14"/>
        <color rgb="FF000000"/>
        <rFont val="宋体"/>
        <charset val="1"/>
      </rPr>
      <t>通过实施对棚户区改造</t>
    </r>
    <r>
      <rPr>
        <sz val="14"/>
        <color rgb="FF000000"/>
        <rFont val="Times New Roman"/>
        <charset val="1"/>
      </rPr>
      <t>8444</t>
    </r>
    <r>
      <rPr>
        <sz val="14"/>
        <color rgb="FF000000"/>
        <rFont val="宋体"/>
        <charset val="1"/>
      </rPr>
      <t>户数，面积</t>
    </r>
    <r>
      <rPr>
        <sz val="14"/>
        <color rgb="FF000000"/>
        <rFont val="Times New Roman"/>
        <charset val="1"/>
      </rPr>
      <t>2845000</t>
    </r>
    <r>
      <rPr>
        <sz val="14"/>
        <color rgb="FF000000"/>
        <rFont val="宋体"/>
        <charset val="1"/>
      </rPr>
      <t>平方米，达到让更多困难群众住进新居，为企业发展提供机遇，为扩大就业增添岗位，发挥助推经济实现持续健康发展和民生不断改善的积极效应。</t>
    </r>
    <r>
      <rPr>
        <sz val="14"/>
        <color rgb="FF000000"/>
        <rFont val="Times New Roman"/>
        <charset val="1"/>
      </rPr>
      <t xml:space="preserve">                                                                                                                                                                                                                                                                                   2.</t>
    </r>
    <r>
      <rPr>
        <sz val="14"/>
        <color rgb="FF000000"/>
        <rFont val="宋体"/>
        <charset val="1"/>
      </rPr>
      <t>通过建设保障性住房面积</t>
    </r>
    <r>
      <rPr>
        <sz val="14"/>
        <color rgb="FF000000"/>
        <rFont val="Times New Roman"/>
        <charset val="1"/>
      </rPr>
      <t>518078.67</t>
    </r>
    <r>
      <rPr>
        <sz val="14"/>
        <color rgb="FF000000"/>
        <rFont val="宋体"/>
        <charset val="1"/>
      </rPr>
      <t>平方米等，达到让更多群众住进新居，为企业发展提供机遇，为扩大就业增添岗位，发挥助推经济实现持续健康发展和民生不断改善的积极效应。</t>
    </r>
  </si>
  <si>
    <t>棚户区改造户数</t>
  </si>
  <si>
    <t>8444</t>
  </si>
  <si>
    <t>反映棚户区改造户数情况</t>
  </si>
  <si>
    <t>棚户区改造面积</t>
  </si>
  <si>
    <t>2845000</t>
  </si>
  <si>
    <t>反映棚户区改造面积情况</t>
  </si>
  <si>
    <t>保障性住房面积</t>
  </si>
  <si>
    <t>518078.67</t>
  </si>
  <si>
    <t>反映保障性住房面积情况</t>
  </si>
  <si>
    <t>保障性住房改造小区数</t>
  </si>
  <si>
    <t>4</t>
  </si>
  <si>
    <t>反映保障性住房改造小区数情况</t>
  </si>
  <si>
    <t>保障性住房改造户数</t>
  </si>
  <si>
    <t>2996</t>
  </si>
  <si>
    <t>反映保障性住房改造户数情况</t>
  </si>
  <si>
    <t>保障性住房数</t>
  </si>
  <si>
    <t>1800</t>
  </si>
  <si>
    <t>反映保障性住房数情况</t>
  </si>
  <si>
    <t>反映验收合格率情况</t>
  </si>
  <si>
    <t>开工目标完成率</t>
  </si>
  <si>
    <t>反映开工目标完成率情况</t>
  </si>
  <si>
    <t>基本建设目标完成率</t>
  </si>
  <si>
    <t>反映基本建设目标完成率情况</t>
  </si>
  <si>
    <t>棚户区改造分配入住率</t>
  </si>
  <si>
    <t>反映棚户区改造分配入住率情况</t>
  </si>
  <si>
    <t>筹集公租房分配入住率</t>
  </si>
  <si>
    <t>反映筹集公租房分配入住率情况</t>
  </si>
  <si>
    <t>群众居住条件是否改善</t>
  </si>
  <si>
    <r>
      <rPr>
        <sz val="14"/>
        <rFont val="宋体"/>
        <charset val="1"/>
      </rPr>
      <t>人</t>
    </r>
    <r>
      <rPr>
        <sz val="14"/>
        <rFont val="Times New Roman"/>
        <charset val="1"/>
      </rPr>
      <t>(</t>
    </r>
    <r>
      <rPr>
        <sz val="14"/>
        <rFont val="宋体"/>
        <charset val="1"/>
      </rPr>
      <t>户</t>
    </r>
    <r>
      <rPr>
        <sz val="14"/>
        <rFont val="Times New Roman"/>
        <charset val="1"/>
      </rPr>
      <t>)</t>
    </r>
  </si>
  <si>
    <t>反映群众居住条件是否改善情况</t>
  </si>
  <si>
    <t>城镇低收入住房困难家庭满意度</t>
  </si>
  <si>
    <t>反映城镇低收入住房困难家庭满意度情况</t>
  </si>
  <si>
    <t>棚户区改造被拆迁群众满意度</t>
  </si>
  <si>
    <t>反映棚户区改造被拆迁群众满意度情况</t>
  </si>
  <si>
    <r>
      <rPr>
        <sz val="14"/>
        <color rgb="FF000000"/>
        <rFont val="Times New Roman"/>
        <charset val="1"/>
      </rPr>
      <t xml:space="preserve">      </t>
    </r>
    <r>
      <rPr>
        <sz val="14"/>
        <color rgb="FF000000"/>
        <rFont val="宋体"/>
        <charset val="1"/>
      </rPr>
      <t>污水管网完善第二期工程专款资金</t>
    </r>
  </si>
  <si>
    <r>
      <rPr>
        <sz val="14"/>
        <color rgb="FF000000"/>
        <rFont val="Times New Roman"/>
        <charset val="1"/>
      </rPr>
      <t>1.</t>
    </r>
    <r>
      <rPr>
        <sz val="14"/>
        <color rgb="FF000000"/>
        <rFont val="宋体"/>
        <charset val="1"/>
      </rPr>
      <t>通过安装南汀河两岸的污水管网</t>
    </r>
    <r>
      <rPr>
        <sz val="14"/>
        <color rgb="FF000000"/>
        <rFont val="Times New Roman"/>
        <charset val="1"/>
      </rPr>
      <t>10</t>
    </r>
    <r>
      <rPr>
        <sz val="14"/>
        <color rgb="FF000000"/>
        <rFont val="宋体"/>
        <charset val="1"/>
      </rPr>
      <t>公里，收集</t>
    </r>
    <r>
      <rPr>
        <sz val="14"/>
        <color rgb="FF000000"/>
        <rFont val="Times New Roman"/>
        <charset val="1"/>
      </rPr>
      <t>200</t>
    </r>
    <r>
      <rPr>
        <sz val="14"/>
        <color rgb="FF000000"/>
        <rFont val="宋体"/>
        <charset val="1"/>
      </rPr>
      <t>余户居民的生活污水，达到减少污水直排南汀河污染水体，改善水生态环境。</t>
    </r>
    <r>
      <rPr>
        <sz val="14"/>
        <color rgb="FF000000"/>
        <rFont val="Times New Roman"/>
        <charset val="1"/>
      </rPr>
      <t xml:space="preserve">
2.</t>
    </r>
    <r>
      <rPr>
        <sz val="14"/>
        <color rgb="FF000000"/>
        <rFont val="宋体"/>
        <charset val="1"/>
      </rPr>
      <t>通过开挖沟槽</t>
    </r>
    <r>
      <rPr>
        <sz val="14"/>
        <color rgb="FF000000"/>
        <rFont val="Times New Roman"/>
        <charset val="1"/>
      </rPr>
      <t>10</t>
    </r>
    <r>
      <rPr>
        <sz val="14"/>
        <color rgb="FF000000"/>
        <rFont val="宋体"/>
        <charset val="1"/>
      </rPr>
      <t>公里，达到安装污水管的目的。</t>
    </r>
    <r>
      <rPr>
        <sz val="14"/>
        <color rgb="FF000000"/>
        <rFont val="Times New Roman"/>
        <charset val="1"/>
      </rPr>
      <t xml:space="preserve">
3.</t>
    </r>
    <r>
      <rPr>
        <sz val="14"/>
        <color rgb="FF000000"/>
        <rFont val="宋体"/>
        <charset val="1"/>
      </rPr>
      <t>通过项目的实施，可明显改善城市基础设施水平，减少生活污水直排南汀河，减轻南汀河穿越临沧市主城区的部分污染负荷，切实提高居民的生活水平，改善河湖水质，改善居住环境，保证城区经济的可持续发展，增加人民的安全感，为经济社会发展打下坚实的基础，社会效益和经济效益显著。</t>
    </r>
  </si>
  <si>
    <t>污水管安装长度</t>
  </si>
  <si>
    <t>千米</t>
  </si>
  <si>
    <t>反映安装污水管的长度。</t>
  </si>
  <si>
    <t>沟槽开挖长度</t>
  </si>
  <si>
    <t>反映开挖沟槽的长度。</t>
  </si>
  <si>
    <t>路面恢复面积</t>
  </si>
  <si>
    <t>5000</t>
  </si>
  <si>
    <t>反映进行路面恢复的面积。</t>
  </si>
  <si>
    <t>检查井安装数量</t>
  </si>
  <si>
    <t>反映安装检查井的数量。</t>
  </si>
  <si>
    <t>城镇污水处理厂污染物排放标</t>
  </si>
  <si>
    <r>
      <rPr>
        <sz val="14"/>
        <color rgb="FF000000"/>
        <rFont val="宋体"/>
        <charset val="1"/>
      </rPr>
      <t>一级</t>
    </r>
    <r>
      <rPr>
        <sz val="14"/>
        <color rgb="FF000000"/>
        <rFont val="Times New Roman"/>
        <charset val="1"/>
      </rPr>
      <t>A</t>
    </r>
    <r>
      <rPr>
        <sz val="14"/>
        <color rgb="FF000000"/>
        <rFont val="宋体"/>
        <charset val="1"/>
      </rPr>
      <t>标准</t>
    </r>
  </si>
  <si>
    <t>反映城镇污水处理厂污染物排放标情况</t>
  </si>
  <si>
    <t>完善城市基础设施建设，保障当地人民生活质量，实现资源的可持续发展，解决污水处理问题</t>
  </si>
  <si>
    <t>改善、提升</t>
  </si>
  <si>
    <t>反映工程建设后带来的社会效益改善和提升情况</t>
  </si>
  <si>
    <t>提升污水处理能力，改善城区环境，同时减少城区污染物排放总量。</t>
  </si>
  <si>
    <t>反映工程建设后带来的生态效益改善和提升情况</t>
  </si>
  <si>
    <t>提升城区可持续发展水平</t>
  </si>
  <si>
    <t>反映工程建设带来的可持续发展情况</t>
  </si>
  <si>
    <t>服务对象满意度</t>
  </si>
  <si>
    <t>反映工程建设带来的群众满意度情况</t>
  </si>
  <si>
    <t>中国共产党临沧市临翔区委员会办公室</t>
  </si>
  <si>
    <r>
      <rPr>
        <sz val="14"/>
        <rFont val="Times New Roman"/>
        <charset val="134"/>
      </rPr>
      <t xml:space="preserve"> </t>
    </r>
    <r>
      <rPr>
        <sz val="14"/>
        <rFont val="宋体"/>
        <charset val="134"/>
      </rPr>
      <t>安可电脑替代项目资金</t>
    </r>
  </si>
  <si>
    <t>统一采购全区行政事业单位办公电脑</t>
  </si>
  <si>
    <t>项目完成及时率</t>
  </si>
  <si>
    <t>反映电脑设备购置完成及时率</t>
  </si>
  <si>
    <t>满足党政机关办公需求</t>
  </si>
  <si>
    <t>满足</t>
  </si>
  <si>
    <t>反映党政机关办公需求满足情况</t>
  </si>
  <si>
    <t>持续保障机关单位工作正常运转</t>
  </si>
  <si>
    <t>保障</t>
  </si>
  <si>
    <t>反映持续保障机关单位工作正常运转情况</t>
  </si>
  <si>
    <t>区直机关满意程度</t>
  </si>
  <si>
    <t>反映区直机关满意程度情况</t>
  </si>
  <si>
    <t>临沧市临翔区供销合作社联合社</t>
  </si>
  <si>
    <t>粮食等重要农产品仓储设施专款资金</t>
  </si>
  <si>
    <t>粮食仓储物流体系逐步完善，粮食安全保障调控能力稳步增强。</t>
  </si>
  <si>
    <t>工程总量</t>
  </si>
  <si>
    <t>21726</t>
  </si>
  <si>
    <r>
      <rPr>
        <sz val="14"/>
        <rFont val="宋体"/>
        <charset val="1"/>
      </rPr>
      <t>平方米</t>
    </r>
    <r>
      <rPr>
        <sz val="14"/>
        <rFont val="Times New Roman"/>
        <charset val="1"/>
      </rPr>
      <t>/</t>
    </r>
    <r>
      <rPr>
        <sz val="14"/>
        <rFont val="宋体"/>
        <charset val="1"/>
      </rPr>
      <t>公里</t>
    </r>
    <r>
      <rPr>
        <sz val="14"/>
        <rFont val="Times New Roman"/>
        <charset val="1"/>
      </rPr>
      <t>/</t>
    </r>
    <r>
      <rPr>
        <sz val="14"/>
        <rFont val="宋体"/>
        <charset val="1"/>
      </rPr>
      <t>立方</t>
    </r>
    <r>
      <rPr>
        <sz val="14"/>
        <rFont val="Times New Roman"/>
        <charset val="1"/>
      </rPr>
      <t>/</t>
    </r>
    <r>
      <rPr>
        <sz val="14"/>
        <rFont val="宋体"/>
        <charset val="1"/>
      </rPr>
      <t>亩等</t>
    </r>
  </si>
  <si>
    <t>反映新建、改造、修缮工程量完成情况。</t>
  </si>
  <si>
    <r>
      <rPr>
        <sz val="14"/>
        <rFont val="宋体"/>
        <charset val="1"/>
      </rPr>
      <t>个</t>
    </r>
    <r>
      <rPr>
        <sz val="14"/>
        <rFont val="Times New Roman"/>
        <charset val="1"/>
      </rPr>
      <t>/</t>
    </r>
    <r>
      <rPr>
        <sz val="14"/>
        <rFont val="宋体"/>
        <charset val="1"/>
      </rPr>
      <t>标段</t>
    </r>
  </si>
  <si>
    <t>设计变更率</t>
  </si>
  <si>
    <r>
      <rPr>
        <sz val="14"/>
        <color rgb="FF000000"/>
        <rFont val="宋体"/>
        <charset val="1"/>
      </rPr>
      <t>反映项目设计变更情况。</t>
    </r>
    <r>
      <rPr>
        <sz val="14"/>
        <color rgb="FF000000"/>
        <rFont val="Times New Roman"/>
        <charset val="1"/>
      </rPr>
      <t xml:space="preserve">
</t>
    </r>
    <r>
      <rPr>
        <sz val="14"/>
        <color rgb="FF000000"/>
        <rFont val="宋体"/>
        <charset val="1"/>
      </rPr>
      <t>设计变更率</t>
    </r>
    <r>
      <rPr>
        <sz val="14"/>
        <color rgb="FF000000"/>
        <rFont val="Times New Roman"/>
        <charset val="1"/>
      </rPr>
      <t>=</t>
    </r>
    <r>
      <rPr>
        <sz val="14"/>
        <color rgb="FF000000"/>
        <rFont val="宋体"/>
        <charset val="1"/>
      </rPr>
      <t>（项目变更金额</t>
    </r>
    <r>
      <rPr>
        <sz val="14"/>
        <color rgb="FF000000"/>
        <rFont val="Times New Roman"/>
        <charset val="1"/>
      </rPr>
      <t>/</t>
    </r>
    <r>
      <rPr>
        <sz val="14"/>
        <color rgb="FF000000"/>
        <rFont val="宋体"/>
        <charset val="1"/>
      </rPr>
      <t>项目总预算金额）</t>
    </r>
    <r>
      <rPr>
        <sz val="14"/>
        <color rgb="FF000000"/>
        <rFont val="Times New Roman"/>
        <charset val="1"/>
      </rPr>
      <t>*00%</t>
    </r>
    <r>
      <rPr>
        <sz val="14"/>
        <color rgb="FF000000"/>
        <rFont val="宋体"/>
        <charset val="1"/>
      </rPr>
      <t>。</t>
    </r>
  </si>
  <si>
    <t>计划开工率</t>
  </si>
  <si>
    <t>6-2  重点工作情况解释说明汇总表</t>
  </si>
  <si>
    <t>重点工作</t>
  </si>
  <si>
    <t>2024年工作重点及工作情况</t>
  </si>
  <si>
    <r>
      <rPr>
        <sz val="11"/>
        <color theme="1"/>
        <rFont val="宋体"/>
        <charset val="134"/>
      </rPr>
      <t xml:space="preserve">               </t>
    </r>
    <r>
      <rPr>
        <sz val="12"/>
        <color theme="1"/>
        <rFont val="宋体"/>
        <charset val="134"/>
      </rPr>
      <t xml:space="preserve"> </t>
    </r>
    <r>
      <rPr>
        <b/>
        <sz val="12"/>
        <color theme="1"/>
        <rFont val="宋体"/>
        <charset val="134"/>
      </rPr>
      <t>转移支付情况</t>
    </r>
    <r>
      <rPr>
        <sz val="11"/>
        <color theme="1"/>
        <rFont val="宋体"/>
        <charset val="134"/>
      </rPr>
      <t xml:space="preserve">
   2024年，临翔区预计争取上级转移支付补助收入188796万元，其中：一般公共预算收入186796万元，政府性基金收入2000万元，具体明细如下：
  一、一般公共预算补助收入情况
    1.返还性补助收入6139万元；
    2.一般性转移支付补助收入139658万元；
    3.专项转移支付补助收入27549万元；
    4.债券转贷收入13450万元；
</t>
    </r>
    <r>
      <rPr>
        <sz val="11"/>
        <color rgb="FFFF0000"/>
        <rFont val="宋体"/>
        <charset val="134"/>
      </rPr>
      <t xml:space="preserve"> </t>
    </r>
    <r>
      <rPr>
        <sz val="11"/>
        <rFont val="宋体"/>
        <charset val="134"/>
      </rPr>
      <t>二、政府性基金预算补助收入情况
    1.大中型水库移民后期扶持基金支出500万元；
    2.大中型水库库区基金安排的支出500万元；
    3.彩票公益金补助收入1000万元；</t>
    </r>
    <r>
      <rPr>
        <sz val="11"/>
        <color theme="1"/>
        <rFont val="宋体"/>
        <charset val="134"/>
      </rPr>
      <t xml:space="preserve">
 三、对下转移支付情况
    临翔区下设10个乡（镇、街道），实行乡财县管后，县区一级已为财政管理未级，乡（镇、街道）资金在支付中作为县区本级资金支付，无对下转移支付资金。</t>
    </r>
  </si>
  <si>
    <t>举借债务</t>
  </si>
  <si>
    <r>
      <rPr>
        <sz val="11"/>
        <rFont val="宋体"/>
        <charset val="134"/>
      </rPr>
      <t xml:space="preserve">                      </t>
    </r>
    <r>
      <rPr>
        <b/>
        <sz val="14"/>
        <rFont val="宋体"/>
        <charset val="134"/>
        <scheme val="major"/>
      </rPr>
      <t>举借债务情况</t>
    </r>
    <r>
      <rPr>
        <sz val="11"/>
        <rFont val="宋体"/>
        <charset val="134"/>
        <scheme val="major"/>
      </rPr>
      <t xml:space="preserve">
    1.</t>
    </r>
    <r>
      <rPr>
        <sz val="11"/>
        <rFont val="宋体"/>
        <charset val="134"/>
      </rPr>
      <t>按照“遏制增量、化解存量”的原则，全面实行全口径债务监测预警和风险排查，健全政府举债融资负面清单制度，不断强化政府预算监管，扎实做好存量债务置换。同时，牢牢守住政府债务风险防线，全面落实政府债务还本付息责任，继续加大预算安排力度，积极拓宽偿债资金来源，完善应急处置预案，落实落细债务到期预警机制，促进财政可持续发展。</t>
    </r>
    <r>
      <rPr>
        <sz val="11"/>
        <rFont val="宋体"/>
        <charset val="134"/>
        <scheme val="major"/>
      </rPr>
      <t xml:space="preserve">
    2.</t>
    </r>
    <r>
      <rPr>
        <sz val="11"/>
        <rFont val="宋体"/>
        <charset val="134"/>
      </rPr>
      <t>落实风险化解主体责任，制定印发《临翔区防范化解政府性债务和隐性风险工作方案》，建立问责月报告制度，严格落实负面清单管理，坚决遏制违规举债。2023年共偿还政府债务本息30999.77万元，其中：本金20480万元；利息10519.77（一般债券利息4383.36万元，专项债券利息6136.41万元）。</t>
    </r>
    <r>
      <rPr>
        <sz val="11"/>
        <rFont val="宋体"/>
        <charset val="134"/>
        <scheme val="major"/>
      </rPr>
      <t xml:space="preserve">
    3.截至2023年末，临翔区政府债务余额为430137万元，其中：一般债务余额158137万元，专项债务余额272000万元。2023年上级下达政府债券额度120138万元，其中再融资一般债券41138万元，专项债务新增债券79000万元，债务余额控制在限额内。目前，上级暂未下达2024年新增债券资金限额。</t>
    </r>
  </si>
  <si>
    <t>预算绩效</t>
  </si>
  <si>
    <r>
      <rPr>
        <sz val="11"/>
        <rFont val="宋体"/>
        <charset val="134"/>
      </rPr>
      <t xml:space="preserve">                 </t>
    </r>
    <r>
      <rPr>
        <sz val="14"/>
        <rFont val="宋体"/>
        <charset val="134"/>
      </rPr>
      <t xml:space="preserve"> </t>
    </r>
    <r>
      <rPr>
        <b/>
        <sz val="14"/>
        <rFont val="宋体"/>
        <charset val="134"/>
      </rPr>
      <t>预算绩效管理工作情况</t>
    </r>
    <r>
      <rPr>
        <sz val="11"/>
        <rFont val="宋体"/>
        <charset val="134"/>
      </rPr>
      <t xml:space="preserve">
    1.完善全覆盖预算绩效管理体系。以一般公共预算和政府性基金预算工作开展为重点，积极探索社会保险基金预算和国有资本经营预算绩效管理工作；建立全过程预算绩效管理链条。将事前绩效评估、绩效目标管理、绩效运行监控、绩效评价实施和绩效结果应用贯穿于预算编制、预算执行、决算全过程，实现预算绩效一体化。
    2.按照“谁申请预算、谁填报目标”的原则明确项目资金绩效目标填报主体。由项目单位编制本单位所有项目绩效目标，行业管理部门按支出方向汇总编制同类项目绩效目标。2023年，对10个乡（镇、街道）、32个区直部门开展专项整治复查；抽取部分单位开展会计信息质量检查；坚持绩效导向，强化事前管理和结果应用，让“绩效为先”的财政支出规则落地生根，对10个部门整体绩效、10个重点项目绩效及10个单位预算全过程进行绩效评价，对纳入2024年年初预算的项目全覆盖开展绩效目标审核，实现项目绩效自评覆盖率达100%。2023年市对县（区）预算绩效管理考核，临翔区位居首位。
   3.不断完善全方位、全过程、全覆盖的预算绩效管理体系。严格绩效目标管理，实现绩效目标与预算同步申报、同步审核、同步批复下达。开展绩效运行监控，就监控发现问题及时处置。建立绩效自评、重点评价机制，加强绩效评价结果应用，将绩效评价结果与完善政策、调整预算安排有机衔接。强化预算绩效目标、审计结果等运用，将目标作为预算编制和资金分配的前置条件。</t>
    </r>
  </si>
  <si>
    <t>预决算公开</t>
  </si>
  <si>
    <r>
      <rPr>
        <sz val="11"/>
        <rFont val="宋体"/>
        <charset val="134"/>
      </rPr>
      <t xml:space="preserve">                 </t>
    </r>
    <r>
      <rPr>
        <sz val="14"/>
        <rFont val="宋体"/>
        <charset val="134"/>
      </rPr>
      <t xml:space="preserve">  </t>
    </r>
    <r>
      <rPr>
        <b/>
        <sz val="14"/>
        <rFont val="宋体"/>
        <charset val="134"/>
      </rPr>
      <t>预决算公开工作情况</t>
    </r>
    <r>
      <rPr>
        <sz val="11"/>
        <rFont val="宋体"/>
        <charset val="134"/>
      </rPr>
      <t xml:space="preserve">
   1.根据新《中华人民共和国预算法》关于预决算公开的相关规定，制定了《临翔区财政局关于印发《临翔区预决算公开工作实施细则》的通知》，《临翔区关于进一步推进预算公开作的实施意见》，《临沧市临翔区财政局关于建立预决算公开情况统计制度的通知》等文件。
   2.采取区政府门户网站“预决算信息公开”专栏及“云南省预决算信息集中公开平台“双公开”方式，对政府预算及部门预算进行公开。2024年共批复106个部门及单位年初预算，除武装部涉密不予公开外，其余105个部门和单位严格按照要求进行公开。
   3.统一制定预算信息公开的表格、口径和内容，不断细化公开内容。
   4.对各部门预算公开完成情况实行情况通报，及时沟通联系、密切配合、各负其责。
   5.要求各单位要指定专人收集汇总并妥善保管存档资料，存档材料包括公开的预算信息资料、保密审查资料、公开后收集的社会舆情、监督部门或社会公众反映的预算公开意见建议及相关解释说明资料等。
   </t>
    </r>
  </si>
  <si>
    <t>三保预算</t>
  </si>
  <si>
    <r>
      <rPr>
        <sz val="11"/>
        <rFont val="宋体"/>
        <charset val="134"/>
      </rPr>
      <t xml:space="preserve">
                 </t>
    </r>
    <r>
      <rPr>
        <sz val="14"/>
        <rFont val="宋体"/>
        <charset val="134"/>
      </rPr>
      <t xml:space="preserve"> </t>
    </r>
    <r>
      <rPr>
        <b/>
        <sz val="14"/>
        <rFont val="宋体"/>
        <charset val="134"/>
      </rPr>
      <t xml:space="preserve">“三保”工作开展情况 </t>
    </r>
    <r>
      <rPr>
        <sz val="14"/>
        <rFont val="宋体"/>
        <charset val="134"/>
      </rPr>
      <t xml:space="preserve">
    </t>
    </r>
    <r>
      <rPr>
        <sz val="11"/>
        <rFont val="宋体"/>
        <charset val="134"/>
      </rPr>
      <t>1.编实编细编足“三保”预算，做到应保尽保，不留硬缺口。继续把“三保”放在财政支出的优先位置，加强保工资和库款监测预警工作，科学规范做好资金调度工作，做好日均、月均库款保障相关系数的分析，确保优先保障工资发放。
    2.大力压减一般性支出和非急需、非刚性支出，强化财政支出的刚性约束，从严从紧控制机关运行成本。完善“三保”预算编制审查、运行监测、风险预警和应急处置方案，有效防范化解潜在风险，切实兜牢兜实“三保”底线。
    3.根据《云南省2024年县级“三保”预算审核办法的通知》（云财基层〔2023〕43号）及《云南省2024年县级“三保”政策清单的通知》（云财基层〔2023〕39号）要求，严格按照国家和省级明确的范围和标准落实“三保”保障责任，做到应保尽保，全年“三保”预算150273万元，其中：保工资103906万元 ，保基本民生42385万元，保运转3982万元。</t>
    </r>
  </si>
  <si>
    <t xml:space="preserve">    重点项目建设</t>
  </si>
  <si>
    <r>
      <rPr>
        <sz val="11"/>
        <rFont val="宋体"/>
        <charset val="134"/>
      </rPr>
      <t xml:space="preserve">
                    </t>
    </r>
    <r>
      <rPr>
        <b/>
        <sz val="14"/>
        <rFont val="宋体"/>
        <charset val="134"/>
      </rPr>
      <t xml:space="preserve">重点项目建设情况
</t>
    </r>
    <r>
      <rPr>
        <sz val="11"/>
        <rFont val="宋体"/>
        <charset val="134"/>
      </rPr>
      <t xml:space="preserve">
    </t>
    </r>
    <r>
      <rPr>
        <b/>
        <sz val="11"/>
        <rFont val="宋体"/>
        <charset val="134"/>
      </rPr>
      <t>能源保障方面：</t>
    </r>
    <r>
      <rPr>
        <sz val="11"/>
        <rFont val="宋体"/>
        <charset val="134"/>
      </rPr>
      <t xml:space="preserve">加快推进南美光伏、圈内光伏、屋顶分布式光伏等项目建设并竣工投入运营。启动博尚光伏（二期）、博尚机场光伏、章驮光伏、共享储能电站项目（一期）等项目。全面启动邦东、马台、圈内三个乡镇的风电项目前期工作，探索推进“整村汇流”、“地面分布式”等多形式分布式光伏项目。
    </t>
    </r>
    <r>
      <rPr>
        <b/>
        <sz val="11"/>
        <rFont val="宋体"/>
        <charset val="134"/>
      </rPr>
      <t>综合交通方面：</t>
    </r>
    <r>
      <rPr>
        <sz val="11"/>
        <rFont val="宋体"/>
        <charset val="134"/>
      </rPr>
      <t>加快推进乡镇通三级公路、农村公路提升改造等项目，启动实施博尚机场跑道加铺、2024年农村公路提升改造工程。</t>
    </r>
    <r>
      <rPr>
        <b/>
        <sz val="11"/>
        <rFont val="宋体"/>
        <charset val="134"/>
      </rPr>
      <t xml:space="preserve">
   水利建设方面。</t>
    </r>
    <r>
      <rPr>
        <sz val="11"/>
        <rFont val="宋体"/>
        <charset val="134"/>
      </rPr>
      <t xml:space="preserve">加快推进大桥坡水库、第四净水处理厂及配套管网等项目建设，启动实施南本河生态清洁小流域水土流失综合治理提质增效等项目。
    </t>
    </r>
    <r>
      <rPr>
        <b/>
        <sz val="11"/>
        <rFont val="宋体"/>
        <charset val="134"/>
      </rPr>
      <t>现代物流设施方面：</t>
    </r>
    <r>
      <rPr>
        <sz val="11"/>
        <rFont val="宋体"/>
        <charset val="134"/>
      </rPr>
      <t xml:space="preserve">改善交通物流条件，降低物流成本。加快推进临翔区粮食仓储物流园、临沧火车站乡村振兴综合配套建设等项目，启动实施东部现代物流公路港、二手车交易市场等项目。年内开通“临沧=上海”直飞航线航班。
    </t>
    </r>
    <r>
      <rPr>
        <b/>
        <sz val="11"/>
        <rFont val="宋体"/>
        <charset val="134"/>
      </rPr>
      <t>新型城镇化建设方面：</t>
    </r>
    <r>
      <rPr>
        <sz val="11"/>
        <rFont val="宋体"/>
        <charset val="134"/>
      </rPr>
      <t xml:space="preserve">加快推进“五城同创”，进一步提高城市承载能力，引导农业转移人口、其他常住人口和各类人才向城镇转移，实现有能力在城镇稳定就业和生活的常住人口市民化。加快推进棚户区改造安置房、主城区排水防涝设施、公共停车场、老旧小区改造带动城市更新等项目建设。启动实施城南入口新建改造道路工程（一期）、南片区排水防涝综合治理等项目。力争城镇化率达60%以上。
    </t>
    </r>
    <r>
      <rPr>
        <b/>
        <sz val="11"/>
        <rFont val="宋体"/>
        <charset val="134"/>
      </rPr>
      <t>生态文明建设方面：</t>
    </r>
    <r>
      <rPr>
        <sz val="11"/>
        <rFont val="宋体"/>
        <charset val="134"/>
      </rPr>
      <t>新建或提质改造综合公园3个、特色植物园1个、林荫路40条、立体绿化6处、街头绿地（游园）40个以上、绿道60公里，改造背街小巷61条、乡镇驻地5个，完成城乡绿化美化点位建设195个。</t>
    </r>
  </si>
  <si>
    <t>7-1  空表说明</t>
  </si>
  <si>
    <t>空表</t>
  </si>
  <si>
    <t>说明</t>
  </si>
  <si>
    <t>根据现行财政管理体制，乡（镇、街道）作为区本级部门编制年初预算，所以无对下转移支付资金,此表为空表。</t>
  </si>
  <si>
    <t>1-7  2022年临翔区分地区税收返还和转移支付预算表</t>
  </si>
  <si>
    <t>2-5  2022年临翔区本级政府性基金支出表(区对下转移支付)</t>
  </si>
  <si>
    <t>3-5  2022年临翔区本级国有资本经营预算转移支付表（分地区）</t>
  </si>
  <si>
    <t>3-6  2022年临翔区区本级国有资本经营预算转移支付表（分项目）</t>
  </si>
  <si>
    <t>5-8  临翔区2022年年初新增地方政府债券资金安排表</t>
  </si>
  <si>
    <t>2024年上级暂未下达新增债券资金，所以无数据</t>
  </si>
</sst>
</file>

<file path=xl/styles.xml><?xml version="1.0" encoding="utf-8"?>
<styleSheet xmlns="http://schemas.openxmlformats.org/spreadsheetml/2006/main" xmlns:xr9="http://schemas.microsoft.com/office/spreadsheetml/2016/revision9">
  <numFmts count="3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quot;$&quot;\ #,##0.00_-;[Red]&quot;$&quot;\ #,##0.00\-"/>
    <numFmt numFmtId="179" formatCode="_(&quot;$&quot;* #,##0.00_);_(&quot;$&quot;* \(#,##0.00\);_(&quot;$&quot;* &quot;-&quot;??_);_(@_)"/>
    <numFmt numFmtId="180" formatCode="#,##0;\(#,##0\)"/>
    <numFmt numFmtId="181" formatCode="&quot;$&quot;#,##0.00_);[Red]\(&quot;$&quot;#,##0.00\)"/>
    <numFmt numFmtId="182" formatCode="_-* #,##0_-;\-* #,##0_-;_-* &quot;-&quot;_-;_-@_-"/>
    <numFmt numFmtId="183" formatCode="_-* #,##0.00_-;\-* #,##0.00_-;_-* &quot;-&quot;??_-;_-@_-"/>
    <numFmt numFmtId="184" formatCode="_-&quot;$&quot;\ * #,##0.00_-;_-&quot;$&quot;\ * #,##0.00\-;_-&quot;$&quot;\ * &quot;-&quot;??_-;_-@_-"/>
    <numFmt numFmtId="185" formatCode="\$#,##0.00;\(\$#,##0.00\)"/>
    <numFmt numFmtId="186" formatCode="\$#,##0;\(\$#,##0\)"/>
    <numFmt numFmtId="187" formatCode="#,##0.0_);\(#,##0.0\)"/>
    <numFmt numFmtId="188" formatCode="&quot;$&quot;#,##0_);[Red]\(&quot;$&quot;#,##0\)"/>
    <numFmt numFmtId="189" formatCode="&quot;$&quot;\ #,##0_-;[Red]&quot;$&quot;\ #,##0\-"/>
    <numFmt numFmtId="190" formatCode="#\ ??/??"/>
    <numFmt numFmtId="191" formatCode="_(&quot;$&quot;* #,##0_);_(&quot;$&quot;* \(#,##0\);_(&quot;$&quot;* &quot;-&quot;_);_(@_)"/>
    <numFmt numFmtId="192" formatCode="_(* #,##0.00_);_(* \(#,##0.00\);_(* &quot;-&quot;??_);_(@_)"/>
    <numFmt numFmtId="193" formatCode="_(* #,##0_);_(* \(#,##0\);_(* &quot;-&quot;_);_(@_)"/>
    <numFmt numFmtId="194" formatCode="#,##0.000000"/>
    <numFmt numFmtId="195" formatCode="0\.0,&quot;0&quot;"/>
    <numFmt numFmtId="196" formatCode="0.0"/>
    <numFmt numFmtId="197" formatCode="#,##0_ ;[Red]\-#,##0\ "/>
    <numFmt numFmtId="198" formatCode="#,##0_ ;\-#,##0;;"/>
    <numFmt numFmtId="199" formatCode="#,##0_ "/>
    <numFmt numFmtId="200" formatCode="0.0%"/>
    <numFmt numFmtId="201" formatCode="_ * #,##0_ ;_ * \-#,##0_ ;_ * &quot;-&quot;??_ ;_ @_ "/>
    <numFmt numFmtId="202" formatCode="#,##0.00_);[Red]\(#,##0.00\)"/>
    <numFmt numFmtId="203" formatCode="0_ "/>
    <numFmt numFmtId="204" formatCode="0.00_ "/>
  </numFmts>
  <fonts count="145">
    <font>
      <sz val="11"/>
      <color indexed="8"/>
      <name val="宋体"/>
      <charset val="134"/>
    </font>
    <font>
      <sz val="20"/>
      <name val="方正小标宋简体"/>
      <charset val="134"/>
    </font>
    <font>
      <sz val="11"/>
      <color theme="1"/>
      <name val="宋体"/>
      <charset val="134"/>
      <scheme val="minor"/>
    </font>
    <font>
      <b/>
      <sz val="14"/>
      <name val="宋体"/>
      <charset val="134"/>
      <scheme val="minor"/>
    </font>
    <font>
      <b/>
      <sz val="14"/>
      <color theme="1"/>
      <name val="宋体"/>
      <charset val="134"/>
      <scheme val="minor"/>
    </font>
    <font>
      <sz val="11"/>
      <name val="宋体"/>
      <charset val="134"/>
    </font>
    <font>
      <sz val="12"/>
      <name val="宋体"/>
      <charset val="134"/>
      <scheme val="minor"/>
    </font>
    <font>
      <sz val="11"/>
      <color theme="1"/>
      <name val="宋体"/>
      <charset val="134"/>
    </font>
    <font>
      <sz val="14"/>
      <name val="Times New Roman"/>
      <charset val="134"/>
    </font>
    <font>
      <b/>
      <sz val="14"/>
      <name val="Times New Roman"/>
      <charset val="134"/>
    </font>
    <font>
      <sz val="14"/>
      <color indexed="8"/>
      <name val="Times New Roman"/>
      <charset val="134"/>
    </font>
    <font>
      <b/>
      <sz val="14"/>
      <name val="宋体"/>
      <charset val="134"/>
    </font>
    <font>
      <b/>
      <sz val="14"/>
      <color indexed="8"/>
      <name val="宋体"/>
      <charset val="134"/>
    </font>
    <font>
      <sz val="14"/>
      <name val="宋体"/>
      <charset val="1"/>
    </font>
    <font>
      <sz val="14"/>
      <name val="宋体"/>
      <charset val="134"/>
    </font>
    <font>
      <sz val="14"/>
      <color rgb="FF000000"/>
      <name val="宋体"/>
      <charset val="1"/>
    </font>
    <font>
      <sz val="14"/>
      <name val="Times New Roman"/>
      <charset val="1"/>
    </font>
    <font>
      <sz val="14"/>
      <color rgb="FF000000"/>
      <name val="Times New Roman"/>
      <charset val="1"/>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sz val="9"/>
      <color rgb="FF000000"/>
      <name val="微软雅黑"/>
      <charset val="134"/>
    </font>
    <font>
      <b/>
      <sz val="15"/>
      <name val="SimSun"/>
      <charset val="134"/>
    </font>
    <font>
      <sz val="9"/>
      <name val="SimSun"/>
      <charset val="134"/>
    </font>
    <font>
      <sz val="14"/>
      <color indexed="8"/>
      <name val="宋体"/>
      <charset val="134"/>
    </font>
    <font>
      <sz val="12"/>
      <color indexed="8"/>
      <name val="宋体"/>
      <charset val="134"/>
    </font>
    <font>
      <sz val="12"/>
      <name val="宋体"/>
      <charset val="134"/>
    </font>
    <font>
      <sz val="14"/>
      <name val="MS Serif"/>
      <charset val="134"/>
    </font>
    <font>
      <b/>
      <sz val="12"/>
      <color indexed="8"/>
      <name val="宋体"/>
      <charset val="1"/>
    </font>
    <font>
      <sz val="12"/>
      <color indexed="8"/>
      <name val="宋体"/>
      <charset val="1"/>
    </font>
    <font>
      <sz val="14"/>
      <name val="宋体"/>
      <charset val="134"/>
      <scheme val="minor"/>
    </font>
    <font>
      <b/>
      <sz val="20"/>
      <name val="方正小标宋简体"/>
      <charset val="134"/>
    </font>
    <font>
      <b/>
      <sz val="10"/>
      <name val="宋体"/>
      <charset val="134"/>
    </font>
    <font>
      <sz val="20"/>
      <color rgb="FF000000"/>
      <name val="方正小标宋简体"/>
      <charset val="134"/>
    </font>
    <font>
      <sz val="20"/>
      <color indexed="8"/>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b/>
      <sz val="11"/>
      <color indexed="8"/>
      <name val="宋体"/>
      <charset val="134"/>
    </font>
    <font>
      <sz val="18"/>
      <color indexed="8"/>
      <name val="方正小标宋简体"/>
      <charset val="134"/>
    </font>
    <font>
      <sz val="20"/>
      <color theme="1"/>
      <name val="方正小标宋简体"/>
      <charset val="134"/>
    </font>
    <font>
      <sz val="14"/>
      <color theme="9"/>
      <name val="宋体"/>
      <charset val="134"/>
    </font>
    <font>
      <b/>
      <sz val="14"/>
      <name val="黑体"/>
      <charset val="134"/>
    </font>
    <font>
      <sz val="14"/>
      <color indexed="9"/>
      <name val="宋体"/>
      <charset val="134"/>
    </font>
    <font>
      <sz val="12"/>
      <name val="仿宋_GB2312"/>
      <charset val="134"/>
    </font>
    <font>
      <sz val="20"/>
      <color theme="1"/>
      <name val="方正小标宋_GBK"/>
      <charset val="134"/>
    </font>
    <font>
      <b/>
      <sz val="12"/>
      <color theme="1"/>
      <name val="宋体"/>
      <charset val="134"/>
      <scheme val="minor"/>
    </font>
    <font>
      <sz val="14"/>
      <name val="Arial"/>
      <charset val="134"/>
    </font>
    <font>
      <b/>
      <sz val="18"/>
      <color indexed="8"/>
      <name val="方正小标宋简体"/>
      <charset val="134"/>
    </font>
    <font>
      <b/>
      <sz val="14"/>
      <name val="Arial"/>
      <charset val="134"/>
    </font>
    <font>
      <b/>
      <sz val="14"/>
      <color theme="1"/>
      <name val="宋体"/>
      <charset val="134"/>
    </font>
    <font>
      <sz val="12"/>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2"/>
      <color indexed="9"/>
      <name val="宋体"/>
      <charset val="134"/>
    </font>
    <font>
      <sz val="10"/>
      <name val="楷体"/>
      <charset val="134"/>
    </font>
    <font>
      <sz val="10"/>
      <name val="Geneva"/>
      <charset val="134"/>
    </font>
    <font>
      <sz val="11"/>
      <color indexed="17"/>
      <name val="宋体"/>
      <charset val="134"/>
    </font>
    <font>
      <sz val="8"/>
      <name val="Times New Roman"/>
      <charset val="134"/>
    </font>
    <font>
      <sz val="8"/>
      <name val="Arial"/>
      <charset val="134"/>
    </font>
    <font>
      <sz val="10"/>
      <name val="Arial"/>
      <charset val="134"/>
    </font>
    <font>
      <sz val="12"/>
      <color indexed="16"/>
      <name val="宋体"/>
      <charset val="134"/>
    </font>
    <font>
      <sz val="12"/>
      <name val="Times New Roman"/>
      <charset val="134"/>
    </font>
    <font>
      <b/>
      <sz val="15"/>
      <color indexed="56"/>
      <name val="宋体"/>
      <charset val="134"/>
    </font>
    <font>
      <sz val="11"/>
      <color indexed="20"/>
      <name val="宋体"/>
      <charset val="134"/>
    </font>
    <font>
      <b/>
      <sz val="10"/>
      <name val="MS Sans Serif"/>
      <charset val="134"/>
    </font>
    <font>
      <sz val="12"/>
      <color indexed="17"/>
      <name val="宋体"/>
      <charset val="134"/>
    </font>
    <font>
      <sz val="10"/>
      <name val="Helv"/>
      <charset val="134"/>
    </font>
    <font>
      <u/>
      <sz val="12"/>
      <color indexed="12"/>
      <name val="宋体"/>
      <charset val="134"/>
    </font>
    <font>
      <b/>
      <sz val="13"/>
      <color indexed="56"/>
      <name val="宋体"/>
      <charset val="134"/>
    </font>
    <font>
      <sz val="10"/>
      <name val="仿宋_GB2312"/>
      <charset val="134"/>
    </font>
    <font>
      <sz val="11"/>
      <color indexed="60"/>
      <name val="宋体"/>
      <charset val="134"/>
    </font>
    <font>
      <b/>
      <sz val="11"/>
      <color indexed="63"/>
      <name val="宋体"/>
      <charset val="134"/>
    </font>
    <font>
      <b/>
      <sz val="11"/>
      <color indexed="56"/>
      <name val="宋体"/>
      <charset val="134"/>
    </font>
    <font>
      <b/>
      <sz val="12"/>
      <name val="Arial"/>
      <charset val="134"/>
    </font>
    <font>
      <b/>
      <sz val="18"/>
      <color indexed="56"/>
      <name val="宋体"/>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sz val="10"/>
      <color indexed="8"/>
      <name val="MS Sans Serif"/>
      <charset val="134"/>
    </font>
    <font>
      <b/>
      <sz val="11"/>
      <color indexed="54"/>
      <name val="宋体"/>
      <charset val="134"/>
    </font>
    <font>
      <b/>
      <sz val="18"/>
      <color indexed="54"/>
      <name val="宋体"/>
      <charset val="134"/>
    </font>
    <font>
      <b/>
      <sz val="14"/>
      <name val="楷体"/>
      <charset val="134"/>
    </font>
    <font>
      <b/>
      <sz val="18"/>
      <color indexed="62"/>
      <name val="宋体"/>
      <charset val="134"/>
    </font>
    <font>
      <i/>
      <sz val="11"/>
      <color indexed="23"/>
      <name val="宋体"/>
      <charset val="134"/>
    </font>
    <font>
      <sz val="12"/>
      <color indexed="20"/>
      <name val="宋体"/>
      <charset val="134"/>
    </font>
    <font>
      <sz val="11"/>
      <color indexed="52"/>
      <name val="宋体"/>
      <charset val="134"/>
    </font>
    <font>
      <b/>
      <sz val="11"/>
      <color indexed="9"/>
      <name val="宋体"/>
      <charset val="134"/>
    </font>
    <font>
      <sz val="10"/>
      <name val="宋体"/>
      <charset val="134"/>
    </font>
    <font>
      <b/>
      <sz val="11"/>
      <color indexed="52"/>
      <name val="宋体"/>
      <charset val="134"/>
    </font>
    <font>
      <u/>
      <sz val="10"/>
      <color indexed="12"/>
      <name val="Times"/>
      <charset val="134"/>
    </font>
    <font>
      <u/>
      <sz val="11"/>
      <color indexed="52"/>
      <name val="宋体"/>
      <charset val="134"/>
    </font>
    <font>
      <b/>
      <sz val="10"/>
      <name val="Arial"/>
      <charset val="134"/>
    </font>
    <font>
      <u/>
      <sz val="12"/>
      <color indexed="36"/>
      <name val="宋体"/>
      <charset val="134"/>
    </font>
    <font>
      <sz val="11"/>
      <color indexed="10"/>
      <name val="宋体"/>
      <charset val="134"/>
    </font>
    <font>
      <sz val="12"/>
      <name val="Courier"/>
      <charset val="134"/>
    </font>
    <font>
      <sz val="9"/>
      <name val="微软雅黑"/>
      <charset val="134"/>
    </font>
    <font>
      <sz val="12"/>
      <color theme="1"/>
      <name val="宋体"/>
      <charset val="134"/>
    </font>
    <font>
      <b/>
      <sz val="12"/>
      <color theme="1"/>
      <name val="宋体"/>
      <charset val="134"/>
    </font>
    <font>
      <sz val="11"/>
      <color rgb="FFFF0000"/>
      <name val="宋体"/>
      <charset val="134"/>
    </font>
    <font>
      <b/>
      <sz val="14"/>
      <name val="宋体"/>
      <charset val="134"/>
      <scheme val="major"/>
    </font>
    <font>
      <sz val="11"/>
      <name val="宋体"/>
      <charset val="134"/>
      <scheme val="major"/>
    </font>
    <font>
      <sz val="14"/>
      <name val="方正小标宋简体"/>
      <charset val="134"/>
    </font>
  </fonts>
  <fills count="6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42"/>
        <bgColor indexed="64"/>
      </patternFill>
    </fill>
    <fill>
      <patternFill patternType="solid">
        <fgColor indexed="54"/>
        <bgColor indexed="64"/>
      </patternFill>
    </fill>
    <fill>
      <patternFill patternType="solid">
        <fgColor indexed="26"/>
        <bgColor indexed="64"/>
      </patternFill>
    </fill>
    <fill>
      <patternFill patternType="solid">
        <fgColor indexed="22"/>
        <bgColor indexed="64"/>
      </patternFill>
    </fill>
    <fill>
      <patternFill patternType="solid">
        <fgColor indexed="52"/>
        <bgColor indexed="64"/>
      </patternFill>
    </fill>
    <fill>
      <patternFill patternType="solid">
        <fgColor indexed="27"/>
        <bgColor indexed="64"/>
      </patternFill>
    </fill>
    <fill>
      <patternFill patternType="solid">
        <fgColor indexed="55"/>
        <bgColor indexed="64"/>
      </patternFill>
    </fill>
    <fill>
      <patternFill patternType="solid">
        <fgColor indexed="45"/>
        <bgColor indexed="64"/>
      </patternFill>
    </fill>
    <fill>
      <patternFill patternType="solid">
        <fgColor indexed="48"/>
        <bgColor indexed="64"/>
      </patternFill>
    </fill>
    <fill>
      <patternFill patternType="solid">
        <fgColor indexed="29"/>
        <bgColor indexed="64"/>
      </patternFill>
    </fill>
    <fill>
      <patternFill patternType="solid">
        <fgColor indexed="44"/>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46"/>
        <bgColor indexed="64"/>
      </patternFill>
    </fill>
    <fill>
      <patternFill patternType="solid">
        <fgColor indexed="43"/>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12"/>
        <bgColor indexed="64"/>
      </patternFill>
    </fill>
    <fill>
      <patternFill patternType="solid">
        <fgColor indexed="57"/>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
      <patternFill patternType="solid">
        <fgColor indexed="40"/>
        <bgColor indexed="64"/>
      </patternFill>
    </fill>
    <fill>
      <patternFill patternType="solid">
        <fgColor indexed="53"/>
        <bgColor indexed="64"/>
      </patternFill>
    </fill>
  </fills>
  <borders count="4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style="thin">
        <color auto="1"/>
      </right>
      <top/>
      <bottom style="thin">
        <color auto="1"/>
      </bottom>
      <diagonal/>
    </border>
    <border>
      <left/>
      <right/>
      <top/>
      <bottom style="thick">
        <color indexed="62"/>
      </bottom>
      <diagonal/>
    </border>
    <border>
      <left/>
      <right/>
      <top/>
      <bottom style="medium">
        <color auto="1"/>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335">
    <xf numFmtId="0" fontId="0" fillId="0" borderId="0">
      <alignment vertical="center"/>
    </xf>
    <xf numFmtId="43" fontId="0" fillId="0" borderId="0" applyFont="0" applyFill="0" applyBorder="0" applyAlignment="0" applyProtection="0">
      <alignment vertical="center"/>
    </xf>
    <xf numFmtId="44" fontId="2" fillId="0" borderId="0" applyFont="0" applyFill="0" applyBorder="0" applyAlignment="0" applyProtection="0">
      <alignment vertical="center"/>
    </xf>
    <xf numFmtId="9" fontId="31"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 fillId="4" borderId="19" applyNumberFormat="0" applyFont="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20" applyNumberFormat="0" applyFill="0" applyAlignment="0" applyProtection="0">
      <alignment vertical="center"/>
    </xf>
    <xf numFmtId="0" fontId="71" fillId="0" borderId="20" applyNumberFormat="0" applyFill="0" applyAlignment="0" applyProtection="0">
      <alignment vertical="center"/>
    </xf>
    <xf numFmtId="0" fontId="72" fillId="0" borderId="21" applyNumberFormat="0" applyFill="0" applyAlignment="0" applyProtection="0">
      <alignment vertical="center"/>
    </xf>
    <xf numFmtId="0" fontId="72" fillId="0" borderId="0" applyNumberFormat="0" applyFill="0" applyBorder="0" applyAlignment="0" applyProtection="0">
      <alignment vertical="center"/>
    </xf>
    <xf numFmtId="0" fontId="73" fillId="5" borderId="22" applyNumberFormat="0" applyAlignment="0" applyProtection="0">
      <alignment vertical="center"/>
    </xf>
    <xf numFmtId="0" fontId="74" fillId="6" borderId="23" applyNumberFormat="0" applyAlignment="0" applyProtection="0">
      <alignment vertical="center"/>
    </xf>
    <xf numFmtId="0" fontId="75" fillId="6" borderId="22" applyNumberFormat="0" applyAlignment="0" applyProtection="0">
      <alignment vertical="center"/>
    </xf>
    <xf numFmtId="0" fontId="76" fillId="7" borderId="24" applyNumberFormat="0" applyAlignment="0" applyProtection="0">
      <alignment vertical="center"/>
    </xf>
    <xf numFmtId="0" fontId="77" fillId="0" borderId="25" applyNumberFormat="0" applyFill="0" applyAlignment="0" applyProtection="0">
      <alignment vertical="center"/>
    </xf>
    <xf numFmtId="0" fontId="78" fillId="0" borderId="26" applyNumberFormat="0" applyFill="0" applyAlignment="0" applyProtection="0">
      <alignment vertical="center"/>
    </xf>
    <xf numFmtId="0" fontId="79" fillId="8" borderId="0" applyNumberFormat="0" applyBorder="0" applyAlignment="0" applyProtection="0">
      <alignment vertical="center"/>
    </xf>
    <xf numFmtId="0" fontId="80" fillId="9" borderId="0" applyNumberFormat="0" applyBorder="0" applyAlignment="0" applyProtection="0">
      <alignment vertical="center"/>
    </xf>
    <xf numFmtId="0" fontId="81" fillId="10" borderId="0" applyNumberFormat="0" applyBorder="0" applyAlignment="0" applyProtection="0">
      <alignment vertical="center"/>
    </xf>
    <xf numFmtId="0" fontId="82" fillId="11" borderId="0" applyNumberFormat="0" applyBorder="0" applyAlignment="0" applyProtection="0">
      <alignment vertical="center"/>
    </xf>
    <xf numFmtId="0" fontId="83" fillId="12" borderId="0" applyNumberFormat="0" applyBorder="0" applyAlignment="0" applyProtection="0">
      <alignment vertical="center"/>
    </xf>
    <xf numFmtId="0" fontId="83" fillId="13" borderId="0" applyNumberFormat="0" applyBorder="0" applyAlignment="0" applyProtection="0">
      <alignment vertical="center"/>
    </xf>
    <xf numFmtId="0" fontId="82" fillId="14" borderId="0" applyNumberFormat="0" applyBorder="0" applyAlignment="0" applyProtection="0">
      <alignment vertical="center"/>
    </xf>
    <xf numFmtId="0" fontId="82" fillId="15" borderId="0" applyNumberFormat="0" applyBorder="0" applyAlignment="0" applyProtection="0">
      <alignment vertical="center"/>
    </xf>
    <xf numFmtId="0" fontId="83" fillId="16" borderId="0" applyNumberFormat="0" applyBorder="0" applyAlignment="0" applyProtection="0">
      <alignment vertical="center"/>
    </xf>
    <xf numFmtId="0" fontId="83" fillId="17" borderId="0" applyNumberFormat="0" applyBorder="0" applyAlignment="0" applyProtection="0">
      <alignment vertical="center"/>
    </xf>
    <xf numFmtId="0" fontId="82" fillId="18" borderId="0" applyNumberFormat="0" applyBorder="0" applyAlignment="0" applyProtection="0">
      <alignment vertical="center"/>
    </xf>
    <xf numFmtId="0" fontId="82" fillId="19" borderId="0" applyNumberFormat="0" applyBorder="0" applyAlignment="0" applyProtection="0">
      <alignment vertical="center"/>
    </xf>
    <xf numFmtId="0" fontId="83" fillId="20" borderId="0" applyNumberFormat="0" applyBorder="0" applyAlignment="0" applyProtection="0">
      <alignment vertical="center"/>
    </xf>
    <xf numFmtId="0" fontId="83" fillId="21" borderId="0" applyNumberFormat="0" applyBorder="0" applyAlignment="0" applyProtection="0">
      <alignment vertical="center"/>
    </xf>
    <xf numFmtId="0" fontId="82" fillId="22" borderId="0" applyNumberFormat="0" applyBorder="0" applyAlignment="0" applyProtection="0">
      <alignment vertical="center"/>
    </xf>
    <xf numFmtId="0" fontId="82" fillId="23" borderId="0" applyNumberFormat="0" applyBorder="0" applyAlignment="0" applyProtection="0">
      <alignment vertical="center"/>
    </xf>
    <xf numFmtId="0" fontId="83" fillId="24" borderId="0" applyNumberFormat="0" applyBorder="0" applyAlignment="0" applyProtection="0">
      <alignment vertical="center"/>
    </xf>
    <xf numFmtId="0" fontId="83" fillId="25" borderId="0" applyNumberFormat="0" applyBorder="0" applyAlignment="0" applyProtection="0">
      <alignment vertical="center"/>
    </xf>
    <xf numFmtId="0" fontId="82" fillId="26" borderId="0" applyNumberFormat="0" applyBorder="0" applyAlignment="0" applyProtection="0">
      <alignment vertical="center"/>
    </xf>
    <xf numFmtId="0" fontId="82" fillId="27" borderId="0" applyNumberFormat="0" applyBorder="0" applyAlignment="0" applyProtection="0">
      <alignment vertical="center"/>
    </xf>
    <xf numFmtId="0" fontId="83" fillId="28" borderId="0" applyNumberFormat="0" applyBorder="0" applyAlignment="0" applyProtection="0">
      <alignment vertical="center"/>
    </xf>
    <xf numFmtId="0" fontId="83" fillId="29" borderId="0" applyNumberFormat="0" applyBorder="0" applyAlignment="0" applyProtection="0">
      <alignment vertical="center"/>
    </xf>
    <xf numFmtId="0" fontId="82" fillId="30" borderId="0" applyNumberFormat="0" applyBorder="0" applyAlignment="0" applyProtection="0">
      <alignment vertical="center"/>
    </xf>
    <xf numFmtId="0" fontId="82" fillId="31" borderId="0" applyNumberFormat="0" applyBorder="0" applyAlignment="0" applyProtection="0">
      <alignment vertical="center"/>
    </xf>
    <xf numFmtId="0" fontId="83" fillId="32" borderId="0" applyNumberFormat="0" applyBorder="0" applyAlignment="0" applyProtection="0">
      <alignment vertical="center"/>
    </xf>
    <xf numFmtId="0" fontId="83" fillId="33" borderId="0" applyNumberFormat="0" applyBorder="0" applyAlignment="0" applyProtection="0">
      <alignment vertical="center"/>
    </xf>
    <xf numFmtId="0" fontId="82" fillId="34" borderId="0" applyNumberFormat="0" applyBorder="0" applyAlignment="0" applyProtection="0">
      <alignment vertical="center"/>
    </xf>
    <xf numFmtId="0" fontId="84" fillId="35" borderId="0" applyNumberFormat="0" applyBorder="0" applyAlignment="0" applyProtection="0">
      <alignment vertical="center"/>
    </xf>
    <xf numFmtId="0" fontId="51" fillId="0" borderId="27" applyNumberFormat="0" applyFill="0" applyAlignment="0" applyProtection="0">
      <alignment vertical="center"/>
    </xf>
    <xf numFmtId="0" fontId="85" fillId="36" borderId="0" applyNumberFormat="0" applyBorder="0" applyAlignment="0" applyProtection="0">
      <alignment vertical="center"/>
    </xf>
    <xf numFmtId="0" fontId="86" fillId="0" borderId="28" applyNumberFormat="0" applyFill="0" applyProtection="0">
      <alignment horizontal="center" vertical="center"/>
    </xf>
    <xf numFmtId="0" fontId="87" fillId="0" borderId="0">
      <alignment vertical="center"/>
    </xf>
    <xf numFmtId="9" fontId="31" fillId="0" borderId="0" applyFont="0" applyFill="0" applyBorder="0" applyAlignment="0" applyProtection="0">
      <alignment vertical="center"/>
    </xf>
    <xf numFmtId="0" fontId="88" fillId="37" borderId="0" applyNumberFormat="0" applyBorder="0" applyAlignment="0" applyProtection="0">
      <alignment vertical="center"/>
    </xf>
    <xf numFmtId="0" fontId="89" fillId="0" borderId="0">
      <alignment horizontal="center" vertical="center" wrapText="1"/>
      <protection locked="0"/>
    </xf>
    <xf numFmtId="0" fontId="85" fillId="38" borderId="0" applyNumberFormat="0" applyBorder="0" applyAlignment="0" applyProtection="0">
      <alignment vertical="center"/>
    </xf>
    <xf numFmtId="0" fontId="31" fillId="0" borderId="0">
      <alignment vertical="center"/>
    </xf>
    <xf numFmtId="0" fontId="30" fillId="39" borderId="0" applyNumberFormat="0" applyBorder="0" applyAlignment="0" applyProtection="0">
      <alignment vertical="center"/>
    </xf>
    <xf numFmtId="0" fontId="87" fillId="0" borderId="0">
      <alignment vertical="center"/>
    </xf>
    <xf numFmtId="0" fontId="31" fillId="0" borderId="0">
      <alignment vertical="center"/>
    </xf>
    <xf numFmtId="0" fontId="30" fillId="40" borderId="0" applyNumberFormat="0" applyBorder="0" applyAlignment="0" applyProtection="0">
      <alignment vertical="center"/>
    </xf>
    <xf numFmtId="0" fontId="0" fillId="0" borderId="0">
      <alignment vertical="center"/>
    </xf>
    <xf numFmtId="0" fontId="85" fillId="41" borderId="0" applyNumberFormat="0" applyBorder="0" applyAlignment="0" applyProtection="0">
      <alignment vertical="center"/>
    </xf>
    <xf numFmtId="0" fontId="88" fillId="42" borderId="0" applyNumberFormat="0" applyBorder="0" applyAlignment="0" applyProtection="0">
      <alignment vertical="center"/>
    </xf>
    <xf numFmtId="0" fontId="90" fillId="39" borderId="2" applyNumberFormat="0" applyBorder="0" applyAlignment="0" applyProtection="0">
      <alignment vertical="center"/>
    </xf>
    <xf numFmtId="0" fontId="85" fillId="43" borderId="0" applyNumberFormat="0" applyBorder="0" applyAlignment="0" applyProtection="0">
      <alignment vertical="center"/>
    </xf>
    <xf numFmtId="176" fontId="91" fillId="0" borderId="28" applyFill="0" applyProtection="0">
      <alignment horizontal="right" vertical="center"/>
    </xf>
    <xf numFmtId="0" fontId="84" fillId="41" borderId="0" applyNumberFormat="0" applyBorder="0" applyAlignment="0" applyProtection="0">
      <alignment vertical="center"/>
    </xf>
    <xf numFmtId="0" fontId="92" fillId="44" borderId="0" applyNumberFormat="0" applyBorder="0" applyAlignment="0" applyProtection="0">
      <alignment vertical="center"/>
    </xf>
    <xf numFmtId="0" fontId="85" fillId="38" borderId="0" applyNumberFormat="0" applyBorder="0" applyAlignment="0" applyProtection="0">
      <alignment vertical="center"/>
    </xf>
    <xf numFmtId="0" fontId="84" fillId="45" borderId="0" applyNumberFormat="0" applyBorder="0" applyAlignment="0" applyProtection="0">
      <alignment vertical="center"/>
    </xf>
    <xf numFmtId="0" fontId="84" fillId="46" borderId="0" applyNumberFormat="0" applyBorder="0" applyAlignment="0" applyProtection="0">
      <alignment vertical="center"/>
    </xf>
    <xf numFmtId="0" fontId="93" fillId="0" borderId="0">
      <alignment vertical="center"/>
    </xf>
    <xf numFmtId="0" fontId="85" fillId="41" borderId="0" applyNumberFormat="0" applyBorder="0" applyAlignment="0" applyProtection="0">
      <alignment vertical="center"/>
    </xf>
    <xf numFmtId="0" fontId="85" fillId="47" borderId="0" applyNumberFormat="0" applyBorder="0" applyAlignment="0" applyProtection="0">
      <alignment vertical="center"/>
    </xf>
    <xf numFmtId="0" fontId="85" fillId="43" borderId="0" applyNumberFormat="0" applyBorder="0" applyAlignment="0" applyProtection="0">
      <alignment vertical="center"/>
    </xf>
    <xf numFmtId="9" fontId="31" fillId="0" borderId="0" applyFont="0" applyFill="0" applyBorder="0" applyAlignment="0" applyProtection="0">
      <alignment vertical="center"/>
    </xf>
    <xf numFmtId="0" fontId="31" fillId="0" borderId="0">
      <alignment vertical="center"/>
    </xf>
    <xf numFmtId="0" fontId="31" fillId="0" borderId="0">
      <alignment vertical="center"/>
    </xf>
    <xf numFmtId="0" fontId="84" fillId="44" borderId="0" applyNumberFormat="0" applyBorder="0" applyAlignment="0" applyProtection="0">
      <alignment vertical="center"/>
    </xf>
    <xf numFmtId="0" fontId="94" fillId="0" borderId="29" applyNumberFormat="0" applyFill="0" applyAlignment="0" applyProtection="0">
      <alignment vertical="center"/>
    </xf>
    <xf numFmtId="0" fontId="85" fillId="47" borderId="0" applyNumberFormat="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95" fillId="44" borderId="0" applyNumberFormat="0" applyBorder="0" applyAlignment="0" applyProtection="0">
      <alignment vertical="center"/>
    </xf>
    <xf numFmtId="0" fontId="93" fillId="0" borderId="0">
      <alignment vertical="center"/>
    </xf>
    <xf numFmtId="0" fontId="84" fillId="44" borderId="0" applyNumberFormat="0" applyBorder="0" applyAlignment="0" applyProtection="0">
      <alignment vertical="center"/>
    </xf>
    <xf numFmtId="0" fontId="85" fillId="41" borderId="0" applyNumberFormat="0" applyBorder="0" applyAlignment="0" applyProtection="0">
      <alignment vertical="center"/>
    </xf>
    <xf numFmtId="0" fontId="85" fillId="38" borderId="0" applyNumberFormat="0" applyBorder="0" applyAlignment="0" applyProtection="0">
      <alignment vertical="center"/>
    </xf>
    <xf numFmtId="9" fontId="31" fillId="0" borderId="0" applyFont="0" applyFill="0" applyBorder="0" applyAlignment="0" applyProtection="0">
      <alignment vertical="center"/>
    </xf>
    <xf numFmtId="0" fontId="85" fillId="41" borderId="0" applyNumberFormat="0" applyBorder="0" applyAlignment="0" applyProtection="0">
      <alignment vertical="center"/>
    </xf>
    <xf numFmtId="0" fontId="0" fillId="47" borderId="0" applyNumberFormat="0" applyBorder="0" applyAlignment="0" applyProtection="0">
      <alignment vertical="center"/>
    </xf>
    <xf numFmtId="0" fontId="31" fillId="0" borderId="0">
      <alignment vertical="center"/>
    </xf>
    <xf numFmtId="0" fontId="96" fillId="0" borderId="30">
      <alignment horizontal="center" vertical="center"/>
    </xf>
    <xf numFmtId="0" fontId="84" fillId="45" borderId="0" applyNumberFormat="0" applyBorder="0" applyAlignment="0" applyProtection="0">
      <alignment vertical="center"/>
    </xf>
    <xf numFmtId="0" fontId="0" fillId="37" borderId="0" applyNumberFormat="0" applyBorder="0" applyAlignment="0" applyProtection="0">
      <alignment vertical="center"/>
    </xf>
    <xf numFmtId="0" fontId="31" fillId="0" borderId="0">
      <alignment vertical="center"/>
    </xf>
    <xf numFmtId="0" fontId="91" fillId="0" borderId="12" applyNumberFormat="0" applyFill="0" applyProtection="0">
      <alignment horizontal="right" vertical="center"/>
    </xf>
    <xf numFmtId="0" fontId="30" fillId="39" borderId="0" applyNumberFormat="0" applyBorder="0" applyAlignment="0" applyProtection="0">
      <alignment vertical="center"/>
    </xf>
    <xf numFmtId="0" fontId="30" fillId="40" borderId="0" applyNumberFormat="0" applyBorder="0" applyAlignment="0" applyProtection="0">
      <alignment vertical="center"/>
    </xf>
    <xf numFmtId="0" fontId="31" fillId="0" borderId="0" applyNumberFormat="0" applyFont="0" applyFill="0" applyBorder="0" applyAlignment="0" applyProtection="0">
      <alignment horizontal="left" vertical="center"/>
    </xf>
    <xf numFmtId="0" fontId="97" fillId="37" borderId="0" applyNumberFormat="0" applyBorder="0" applyAlignment="0" applyProtection="0">
      <alignment vertical="center"/>
    </xf>
    <xf numFmtId="0" fontId="30" fillId="40" borderId="0" applyNumberFormat="0" applyBorder="0" applyAlignment="0" applyProtection="0">
      <alignment vertical="center"/>
    </xf>
    <xf numFmtId="0" fontId="84" fillId="40" borderId="0" applyNumberFormat="0" applyBorder="0" applyAlignment="0" applyProtection="0">
      <alignment vertical="center"/>
    </xf>
    <xf numFmtId="0" fontId="94" fillId="0" borderId="29" applyNumberFormat="0" applyFill="0" applyAlignment="0" applyProtection="0">
      <alignment vertical="center"/>
    </xf>
    <xf numFmtId="0" fontId="85" fillId="41" borderId="0" applyNumberFormat="0" applyBorder="0" applyAlignment="0" applyProtection="0">
      <alignment vertical="center"/>
    </xf>
    <xf numFmtId="0" fontId="98" fillId="0" borderId="0">
      <alignment vertical="center"/>
    </xf>
    <xf numFmtId="0" fontId="94" fillId="0" borderId="29" applyNumberFormat="0" applyFill="0" applyAlignment="0" applyProtection="0">
      <alignment vertical="center"/>
    </xf>
    <xf numFmtId="0" fontId="85" fillId="41" borderId="0" applyNumberFormat="0" applyBorder="0" applyAlignment="0" applyProtection="0">
      <alignment vertical="center"/>
    </xf>
    <xf numFmtId="0" fontId="31" fillId="0" borderId="0">
      <alignment vertical="center"/>
    </xf>
    <xf numFmtId="0" fontId="30" fillId="39" borderId="0" applyNumberFormat="0" applyBorder="0" applyAlignment="0" applyProtection="0">
      <alignment vertical="center"/>
    </xf>
    <xf numFmtId="0" fontId="87" fillId="0" borderId="0">
      <alignment vertical="center"/>
    </xf>
    <xf numFmtId="0" fontId="93" fillId="0" borderId="0">
      <alignment vertical="center"/>
    </xf>
    <xf numFmtId="0" fontId="98" fillId="0" borderId="0">
      <alignment vertical="center"/>
    </xf>
    <xf numFmtId="0" fontId="98" fillId="0" borderId="0">
      <alignment vertical="center"/>
    </xf>
    <xf numFmtId="0" fontId="93" fillId="0" borderId="0">
      <alignment vertical="center"/>
    </xf>
    <xf numFmtId="0" fontId="30" fillId="39" borderId="0" applyNumberFormat="0" applyBorder="0" applyAlignment="0" applyProtection="0">
      <alignment vertical="center"/>
    </xf>
    <xf numFmtId="9" fontId="31" fillId="0" borderId="0" applyFont="0" applyFill="0" applyBorder="0" applyAlignment="0" applyProtection="0">
      <alignment vertical="center"/>
    </xf>
    <xf numFmtId="0" fontId="87" fillId="0" borderId="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87" fillId="0" borderId="0">
      <alignment vertical="center"/>
    </xf>
    <xf numFmtId="9" fontId="31" fillId="0" borderId="0" applyFont="0" applyFill="0" applyBorder="0" applyAlignment="0" applyProtection="0">
      <alignment vertical="center"/>
    </xf>
    <xf numFmtId="0" fontId="87" fillId="0" borderId="0">
      <alignment vertical="center"/>
    </xf>
    <xf numFmtId="49" fontId="31" fillId="0" borderId="0" applyFont="0" applyFill="0" applyBorder="0" applyAlignment="0" applyProtection="0">
      <alignment vertical="center"/>
    </xf>
    <xf numFmtId="0" fontId="0" fillId="0" borderId="0">
      <alignment vertical="center"/>
    </xf>
    <xf numFmtId="0" fontId="93" fillId="0" borderId="0">
      <alignment vertical="center"/>
    </xf>
    <xf numFmtId="0" fontId="31" fillId="0" borderId="0">
      <alignment vertical="center"/>
    </xf>
    <xf numFmtId="0" fontId="30" fillId="39" borderId="0" applyNumberFormat="0" applyBorder="0" applyAlignment="0" applyProtection="0">
      <alignment vertical="center"/>
    </xf>
    <xf numFmtId="0" fontId="87" fillId="0" borderId="0">
      <alignment vertical="center"/>
    </xf>
    <xf numFmtId="9" fontId="31" fillId="0" borderId="0" applyFont="0" applyFill="0" applyBorder="0" applyAlignment="0" applyProtection="0">
      <alignment vertical="center"/>
    </xf>
    <xf numFmtId="0" fontId="87" fillId="0" borderId="0">
      <alignment vertical="center"/>
    </xf>
    <xf numFmtId="0" fontId="87" fillId="0" borderId="0">
      <alignment vertical="center"/>
    </xf>
    <xf numFmtId="0" fontId="99" fillId="0" borderId="0" applyNumberFormat="0" applyFill="0" applyBorder="0" applyAlignment="0" applyProtection="0">
      <alignment vertical="top"/>
      <protection locked="0"/>
    </xf>
    <xf numFmtId="0" fontId="85" fillId="38" borderId="0" applyNumberFormat="0" applyBorder="0" applyAlignment="0" applyProtection="0">
      <alignment vertical="center"/>
    </xf>
    <xf numFmtId="49" fontId="31" fillId="0" borderId="0" applyFont="0" applyFill="0" applyBorder="0" applyAlignment="0" applyProtection="0">
      <alignment vertical="center"/>
    </xf>
    <xf numFmtId="0" fontId="85" fillId="47" borderId="0" applyNumberFormat="0" applyBorder="0" applyAlignment="0" applyProtection="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100" fillId="0" borderId="31" applyNumberFormat="0" applyFill="0" applyAlignment="0" applyProtection="0">
      <alignment vertical="center"/>
    </xf>
    <xf numFmtId="10" fontId="31" fillId="0" borderId="0" applyFont="0" applyFill="0" applyBorder="0" applyAlignment="0" applyProtection="0">
      <alignment vertical="center"/>
    </xf>
    <xf numFmtId="9" fontId="31" fillId="0" borderId="0" applyFont="0" applyFill="0" applyBorder="0" applyAlignment="0" applyProtection="0">
      <alignment vertical="center"/>
    </xf>
    <xf numFmtId="0" fontId="87" fillId="0" borderId="0">
      <alignment vertical="center"/>
    </xf>
    <xf numFmtId="0" fontId="99" fillId="0" borderId="0" applyNumberFormat="0" applyFill="0" applyBorder="0" applyAlignment="0" applyProtection="0">
      <alignment vertical="top"/>
      <protection locked="0"/>
    </xf>
    <xf numFmtId="0" fontId="85" fillId="38" borderId="0" applyNumberFormat="0" applyBorder="0" applyAlignment="0" applyProtection="0">
      <alignment vertical="center"/>
    </xf>
    <xf numFmtId="0" fontId="87" fillId="0" borderId="0">
      <alignment vertical="center"/>
    </xf>
    <xf numFmtId="0" fontId="87" fillId="0" borderId="0">
      <alignment vertical="center"/>
    </xf>
    <xf numFmtId="0" fontId="85" fillId="36" borderId="0" applyNumberFormat="0" applyBorder="0" applyAlignment="0" applyProtection="0">
      <alignment vertical="center"/>
    </xf>
    <xf numFmtId="0" fontId="91" fillId="0" borderId="0">
      <alignment vertical="center"/>
    </xf>
    <xf numFmtId="0" fontId="93" fillId="0" borderId="0">
      <alignment vertical="center"/>
    </xf>
    <xf numFmtId="0" fontId="0" fillId="37" borderId="0" applyNumberFormat="0" applyBorder="0" applyAlignment="0" applyProtection="0">
      <alignment vertical="center"/>
    </xf>
    <xf numFmtId="0" fontId="0" fillId="37" borderId="0" applyNumberFormat="0" applyBorder="0" applyAlignment="0" applyProtection="0">
      <alignment vertical="center"/>
    </xf>
    <xf numFmtId="0" fontId="84" fillId="48" borderId="0" applyNumberFormat="0" applyBorder="0" applyAlignment="0" applyProtection="0">
      <alignment vertical="center"/>
    </xf>
    <xf numFmtId="0" fontId="0" fillId="49" borderId="0" applyNumberFormat="0" applyBorder="0" applyAlignment="0" applyProtection="0">
      <alignment vertical="center"/>
    </xf>
    <xf numFmtId="0" fontId="30" fillId="49"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84" fillId="50" borderId="0" applyNumberFormat="0" applyBorder="0" applyAlignment="0" applyProtection="0">
      <alignment vertical="center"/>
    </xf>
    <xf numFmtId="0" fontId="0" fillId="44" borderId="0" applyNumberFormat="0" applyBorder="0" applyAlignment="0" applyProtection="0">
      <alignment vertical="center"/>
    </xf>
    <xf numFmtId="0" fontId="31" fillId="0" borderId="0">
      <alignment vertical="center"/>
    </xf>
    <xf numFmtId="0" fontId="0" fillId="39" borderId="0" applyNumberFormat="0" applyBorder="0" applyAlignment="0" applyProtection="0">
      <alignment vertical="center"/>
    </xf>
    <xf numFmtId="0" fontId="0" fillId="39" borderId="0" applyNumberFormat="0" applyBorder="0" applyAlignment="0" applyProtection="0">
      <alignment vertical="center"/>
    </xf>
    <xf numFmtId="177" fontId="31" fillId="0" borderId="0" applyFont="0" applyFill="0" applyBorder="0" applyAlignment="0" applyProtection="0">
      <alignment vertical="center"/>
    </xf>
    <xf numFmtId="0" fontId="31" fillId="0" borderId="0">
      <alignment vertical="center"/>
    </xf>
    <xf numFmtId="0" fontId="0" fillId="42" borderId="0" applyNumberFormat="0" applyBorder="0" applyAlignment="0" applyProtection="0">
      <alignment vertical="center"/>
    </xf>
    <xf numFmtId="0" fontId="31" fillId="0" borderId="0">
      <alignment vertical="center"/>
    </xf>
    <xf numFmtId="0" fontId="0" fillId="42" borderId="0" applyNumberFormat="0" applyBorder="0" applyAlignment="0" applyProtection="0">
      <alignment vertical="center"/>
    </xf>
    <xf numFmtId="0" fontId="85" fillId="50" borderId="0" applyNumberFormat="0" applyBorder="0" applyAlignment="0" applyProtection="0">
      <alignment vertical="center"/>
    </xf>
    <xf numFmtId="0" fontId="31" fillId="0" borderId="0">
      <alignment vertical="center"/>
    </xf>
    <xf numFmtId="0" fontId="0" fillId="51"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30" fillId="39" borderId="0" applyNumberFormat="0" applyBorder="0" applyAlignment="0" applyProtection="0">
      <alignment vertical="center"/>
    </xf>
    <xf numFmtId="0" fontId="0" fillId="50"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85" fillId="38" borderId="0" applyNumberFormat="0" applyBorder="0" applyAlignment="0" applyProtection="0">
      <alignment vertical="center"/>
    </xf>
    <xf numFmtId="0" fontId="101" fillId="0" borderId="2">
      <alignment horizontal="left" vertical="center"/>
    </xf>
    <xf numFmtId="0" fontId="0" fillId="47"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6" borderId="0" applyNumberFormat="0" applyBorder="0" applyAlignment="0" applyProtection="0">
      <alignment vertical="center"/>
    </xf>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0" fillId="53" borderId="0" applyNumberFormat="0" applyBorder="0" applyAlignment="0" applyProtection="0">
      <alignment vertical="center"/>
    </xf>
    <xf numFmtId="0" fontId="0" fillId="47" borderId="0" applyNumberFormat="0" applyBorder="0" applyAlignment="0" applyProtection="0">
      <alignment vertical="center"/>
    </xf>
    <xf numFmtId="0" fontId="30" fillId="39" borderId="0" applyNumberFormat="0" applyBorder="0" applyAlignment="0" applyProtection="0">
      <alignment vertical="center"/>
    </xf>
    <xf numFmtId="0" fontId="0" fillId="51" borderId="0" applyNumberFormat="0" applyBorder="0" applyAlignment="0" applyProtection="0">
      <alignment vertical="center"/>
    </xf>
    <xf numFmtId="0" fontId="88" fillId="37" borderId="0" applyNumberFormat="0" applyBorder="0" applyAlignment="0" applyProtection="0">
      <alignment vertical="center"/>
    </xf>
    <xf numFmtId="0" fontId="0" fillId="40" borderId="0" applyNumberFormat="0" applyBorder="0" applyAlignment="0" applyProtection="0">
      <alignment vertical="center"/>
    </xf>
    <xf numFmtId="0" fontId="84" fillId="54" borderId="0" applyNumberFormat="0" applyBorder="0" applyAlignment="0" applyProtection="0">
      <alignment vertical="center"/>
    </xf>
    <xf numFmtId="0" fontId="0" fillId="40" borderId="0" applyNumberFormat="0" applyBorder="0" applyAlignment="0" applyProtection="0">
      <alignment vertical="center"/>
    </xf>
    <xf numFmtId="0" fontId="88" fillId="37" borderId="0" applyNumberFormat="0" applyBorder="0" applyAlignment="0" applyProtection="0">
      <alignment vertical="center"/>
    </xf>
    <xf numFmtId="0" fontId="0" fillId="47" borderId="0" applyNumberFormat="0" applyBorder="0" applyAlignment="0" applyProtection="0">
      <alignment vertical="center"/>
    </xf>
    <xf numFmtId="0" fontId="100" fillId="0" borderId="31" applyNumberFormat="0" applyFill="0" applyAlignment="0" applyProtection="0">
      <alignment vertical="center"/>
    </xf>
    <xf numFmtId="0" fontId="102" fillId="52" borderId="0" applyNumberFormat="0" applyBorder="0" applyAlignment="0" applyProtection="0">
      <alignment vertical="center"/>
    </xf>
    <xf numFmtId="9" fontId="31" fillId="0" borderId="0" applyFont="0" applyFill="0" applyBorder="0" applyAlignment="0" applyProtection="0">
      <alignment vertical="center"/>
    </xf>
    <xf numFmtId="0" fontId="88" fillId="37" borderId="0" applyNumberFormat="0" applyBorder="0" applyAlignment="0" applyProtection="0">
      <alignment vertical="center"/>
    </xf>
    <xf numFmtId="0" fontId="0" fillId="42" borderId="0" applyNumberFormat="0" applyBorder="0" applyAlignment="0" applyProtection="0">
      <alignment vertical="center"/>
    </xf>
    <xf numFmtId="0" fontId="102" fillId="52" borderId="0" applyNumberFormat="0" applyBorder="0" applyAlignment="0" applyProtection="0">
      <alignment vertical="center"/>
    </xf>
    <xf numFmtId="9" fontId="31" fillId="0" borderId="0" applyFont="0" applyFill="0" applyBorder="0" applyAlignment="0" applyProtection="0">
      <alignment vertical="center"/>
    </xf>
    <xf numFmtId="0" fontId="85" fillId="55" borderId="0" applyNumberFormat="0" applyBorder="0" applyAlignment="0" applyProtection="0">
      <alignment vertical="center"/>
    </xf>
    <xf numFmtId="0" fontId="0" fillId="42" borderId="0" applyNumberFormat="0" applyBorder="0" applyAlignment="0" applyProtection="0">
      <alignment vertical="center"/>
    </xf>
    <xf numFmtId="0" fontId="88" fillId="37" borderId="0" applyNumberFormat="0" applyBorder="0" applyAlignment="0" applyProtection="0">
      <alignment vertical="center"/>
    </xf>
    <xf numFmtId="0" fontId="0" fillId="56" borderId="0" applyNumberFormat="0" applyBorder="0" applyAlignment="0" applyProtection="0">
      <alignment vertical="center"/>
    </xf>
    <xf numFmtId="0" fontId="103" fillId="40" borderId="32" applyNumberFormat="0" applyAlignment="0" applyProtection="0">
      <alignment vertical="center"/>
    </xf>
    <xf numFmtId="0" fontId="85" fillId="41" borderId="0" applyNumberFormat="0" applyBorder="0" applyAlignment="0" applyProtection="0">
      <alignment vertical="center"/>
    </xf>
    <xf numFmtId="0" fontId="84" fillId="52" borderId="0" applyNumberFormat="0" applyBorder="0" applyAlignment="0" applyProtection="0">
      <alignment vertical="center"/>
    </xf>
    <xf numFmtId="0" fontId="84" fillId="52" borderId="0" applyNumberFormat="0" applyBorder="0" applyAlignment="0" applyProtection="0">
      <alignment vertical="center"/>
    </xf>
    <xf numFmtId="0" fontId="88" fillId="37" borderId="0" applyNumberFormat="0" applyBorder="0" applyAlignment="0" applyProtection="0">
      <alignment vertical="center"/>
    </xf>
    <xf numFmtId="0" fontId="104" fillId="0" borderId="33" applyNumberFormat="0" applyFill="0" applyAlignment="0" applyProtection="0">
      <alignment vertical="center"/>
    </xf>
    <xf numFmtId="0" fontId="84" fillId="52" borderId="0" applyNumberFormat="0" applyBorder="0" applyAlignment="0" applyProtection="0">
      <alignment vertical="center"/>
    </xf>
    <xf numFmtId="9" fontId="31" fillId="0" borderId="0" applyFont="0" applyFill="0" applyBorder="0" applyAlignment="0" applyProtection="0">
      <alignment vertical="center"/>
    </xf>
    <xf numFmtId="0" fontId="84" fillId="52" borderId="0" applyNumberFormat="0" applyBorder="0" applyAlignment="0" applyProtection="0">
      <alignment vertical="center"/>
    </xf>
    <xf numFmtId="0" fontId="84" fillId="57" borderId="0" applyNumberFormat="0" applyBorder="0" applyAlignment="0" applyProtection="0">
      <alignment vertical="center"/>
    </xf>
    <xf numFmtId="0" fontId="84" fillId="57" borderId="0" applyNumberFormat="0" applyBorder="0" applyAlignment="0" applyProtection="0">
      <alignment vertical="center"/>
    </xf>
    <xf numFmtId="0" fontId="103" fillId="40" borderId="32" applyNumberFormat="0" applyAlignment="0" applyProtection="0">
      <alignment vertical="center"/>
    </xf>
    <xf numFmtId="0" fontId="31" fillId="0" borderId="0">
      <alignment vertical="center"/>
    </xf>
    <xf numFmtId="0" fontId="85" fillId="41" borderId="0" applyNumberFormat="0" applyBorder="0" applyAlignment="0" applyProtection="0">
      <alignment vertical="center"/>
    </xf>
    <xf numFmtId="0" fontId="84" fillId="44" borderId="0" applyNumberFormat="0" applyBorder="0" applyAlignment="0" applyProtection="0">
      <alignment vertical="center"/>
    </xf>
    <xf numFmtId="0" fontId="85" fillId="50" borderId="0" applyNumberFormat="0" applyBorder="0" applyAlignment="0" applyProtection="0">
      <alignment vertical="center"/>
    </xf>
    <xf numFmtId="0" fontId="84" fillId="44" borderId="0" applyNumberFormat="0" applyBorder="0" applyAlignment="0" applyProtection="0">
      <alignment vertical="center"/>
    </xf>
    <xf numFmtId="0" fontId="0" fillId="39" borderId="34" applyNumberFormat="0" applyFont="0" applyAlignment="0" applyProtection="0">
      <alignment vertical="center"/>
    </xf>
    <xf numFmtId="0" fontId="84" fillId="46" borderId="0" applyNumberFormat="0" applyBorder="0" applyAlignment="0" applyProtection="0">
      <alignment vertical="center"/>
    </xf>
    <xf numFmtId="0" fontId="85" fillId="41" borderId="0" applyNumberFormat="0" applyBorder="0" applyAlignment="0" applyProtection="0">
      <alignment vertical="center"/>
    </xf>
    <xf numFmtId="0" fontId="84" fillId="50" borderId="0" applyNumberFormat="0" applyBorder="0" applyAlignment="0" applyProtection="0">
      <alignment vertical="center"/>
    </xf>
    <xf numFmtId="0" fontId="84" fillId="50" borderId="0" applyNumberFormat="0" applyBorder="0" applyAlignment="0" applyProtection="0">
      <alignment vertical="center"/>
    </xf>
    <xf numFmtId="0" fontId="84" fillId="50" borderId="0" applyNumberFormat="0" applyBorder="0" applyAlignment="0" applyProtection="0">
      <alignment vertical="center"/>
    </xf>
    <xf numFmtId="0" fontId="30" fillId="49" borderId="0" applyNumberFormat="0" applyBorder="0" applyAlignment="0" applyProtection="0">
      <alignment vertical="center"/>
    </xf>
    <xf numFmtId="0" fontId="84" fillId="53" borderId="0" applyNumberFormat="0" applyBorder="0" applyAlignment="0" applyProtection="0">
      <alignment vertical="center"/>
    </xf>
    <xf numFmtId="0" fontId="30" fillId="49" borderId="0" applyNumberFormat="0" applyBorder="0" applyAlignment="0" applyProtection="0">
      <alignment vertical="center"/>
    </xf>
    <xf numFmtId="0" fontId="84" fillId="53" borderId="0" applyNumberFormat="0" applyBorder="0" applyAlignment="0" applyProtection="0">
      <alignment vertical="center"/>
    </xf>
    <xf numFmtId="0" fontId="85" fillId="41" borderId="0" applyNumberFormat="0" applyBorder="0" applyAlignment="0" applyProtection="0">
      <alignment vertical="center"/>
    </xf>
    <xf numFmtId="0" fontId="84" fillId="45" borderId="0" applyNumberFormat="0" applyBorder="0" applyAlignment="0" applyProtection="0">
      <alignment vertical="center"/>
    </xf>
    <xf numFmtId="0" fontId="84" fillId="45" borderId="0" applyNumberFormat="0" applyBorder="0" applyAlignment="0" applyProtection="0">
      <alignment vertical="center"/>
    </xf>
    <xf numFmtId="0" fontId="91" fillId="0" borderId="0" applyProtection="0">
      <alignment vertical="center"/>
    </xf>
    <xf numFmtId="0" fontId="31" fillId="0" borderId="0">
      <alignment vertical="center"/>
    </xf>
    <xf numFmtId="0" fontId="84" fillId="54" borderId="0" applyNumberFormat="0" applyBorder="0" applyAlignment="0" applyProtection="0">
      <alignment vertical="center"/>
    </xf>
    <xf numFmtId="0" fontId="94" fillId="0" borderId="29" applyNumberFormat="0" applyFill="0" applyAlignment="0" applyProtection="0">
      <alignment vertical="center"/>
    </xf>
    <xf numFmtId="0" fontId="84" fillId="40" borderId="0" applyNumberFormat="0" applyBorder="0" applyAlignment="0" applyProtection="0">
      <alignment vertical="center"/>
    </xf>
    <xf numFmtId="0" fontId="84" fillId="40" borderId="0" applyNumberFormat="0" applyBorder="0" applyAlignment="0" applyProtection="0">
      <alignment vertical="center"/>
    </xf>
    <xf numFmtId="9" fontId="31" fillId="0" borderId="0" applyFont="0" applyFill="0" applyBorder="0" applyAlignment="0" applyProtection="0">
      <alignment vertical="center"/>
    </xf>
    <xf numFmtId="0" fontId="84" fillId="40" borderId="0" applyNumberFormat="0" applyBorder="0" applyAlignment="0" applyProtection="0">
      <alignment vertical="center"/>
    </xf>
    <xf numFmtId="0" fontId="84" fillId="36" borderId="0" applyNumberFormat="0" applyBorder="0" applyAlignment="0" applyProtection="0">
      <alignment vertical="center"/>
    </xf>
    <xf numFmtId="0" fontId="31" fillId="0" borderId="0" applyNumberFormat="0" applyFill="0" applyBorder="0" applyAlignment="0" applyProtection="0">
      <alignment vertical="center"/>
    </xf>
    <xf numFmtId="0" fontId="84" fillId="36" borderId="0" applyNumberFormat="0" applyBorder="0" applyAlignment="0" applyProtection="0">
      <alignment vertical="center"/>
    </xf>
    <xf numFmtId="0" fontId="84" fillId="36" borderId="0" applyNumberFormat="0" applyBorder="0" applyAlignment="0" applyProtection="0">
      <alignment vertical="center"/>
    </xf>
    <xf numFmtId="0" fontId="84" fillId="38" borderId="0" applyNumberFormat="0" applyBorder="0" applyAlignment="0" applyProtection="0">
      <alignment vertical="center"/>
    </xf>
    <xf numFmtId="0" fontId="105" fillId="0" borderId="35">
      <alignment horizontal="left" vertical="center"/>
    </xf>
    <xf numFmtId="0" fontId="84" fillId="36" borderId="0" applyNumberFormat="0" applyBorder="0" applyAlignment="0" applyProtection="0">
      <alignment vertical="center"/>
    </xf>
    <xf numFmtId="0" fontId="105" fillId="0" borderId="35">
      <alignment horizontal="left" vertical="center"/>
    </xf>
    <xf numFmtId="0" fontId="84" fillId="36" borderId="0" applyNumberFormat="0" applyBorder="0" applyAlignment="0" applyProtection="0">
      <alignment vertical="center"/>
    </xf>
    <xf numFmtId="0" fontId="84" fillId="36" borderId="0" applyNumberFormat="0" applyBorder="0" applyAlignment="0" applyProtection="0">
      <alignment vertical="center"/>
    </xf>
    <xf numFmtId="0" fontId="84" fillId="41" borderId="0" applyNumberFormat="0" applyBorder="0" applyAlignment="0" applyProtection="0">
      <alignment vertical="center"/>
    </xf>
    <xf numFmtId="0" fontId="98" fillId="0" borderId="0">
      <alignment vertical="center"/>
      <protection locked="0"/>
    </xf>
    <xf numFmtId="0" fontId="85" fillId="38" borderId="0" applyNumberFormat="0" applyBorder="0" applyAlignment="0" applyProtection="0">
      <alignment vertical="center"/>
    </xf>
    <xf numFmtId="0" fontId="84" fillId="48" borderId="0" applyNumberFormat="0" applyBorder="0" applyAlignment="0" applyProtection="0">
      <alignment vertical="center"/>
    </xf>
    <xf numFmtId="0" fontId="30" fillId="49" borderId="0" applyNumberFormat="0" applyBorder="0" applyAlignment="0" applyProtection="0">
      <alignment vertical="center"/>
    </xf>
    <xf numFmtId="0" fontId="30" fillId="42"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106" fillId="0" borderId="0" applyNumberFormat="0" applyFill="0" applyBorder="0" applyAlignment="0" applyProtection="0">
      <alignment vertical="center"/>
    </xf>
    <xf numFmtId="0" fontId="85" fillId="41"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96" fillId="0" borderId="30">
      <alignment horizontal="center" vertical="center"/>
    </xf>
    <xf numFmtId="0" fontId="30" fillId="49" borderId="0" applyNumberFormat="0" applyBorder="0" applyAlignment="0" applyProtection="0">
      <alignment vertical="center"/>
    </xf>
    <xf numFmtId="0" fontId="85" fillId="47" borderId="0" applyNumberFormat="0" applyBorder="0" applyAlignment="0" applyProtection="0">
      <alignment vertical="center"/>
    </xf>
    <xf numFmtId="0" fontId="94" fillId="0" borderId="29" applyNumberFormat="0" applyFill="0" applyAlignment="0" applyProtection="0">
      <alignment vertical="center"/>
    </xf>
    <xf numFmtId="0" fontId="85" fillId="47" borderId="0" applyNumberFormat="0" applyBorder="0" applyAlignment="0" applyProtection="0">
      <alignment vertical="center"/>
    </xf>
    <xf numFmtId="0" fontId="94" fillId="0" borderId="29" applyNumberFormat="0" applyFill="0" applyAlignment="0" applyProtection="0">
      <alignment vertical="center"/>
    </xf>
    <xf numFmtId="0" fontId="85" fillId="47" borderId="0" applyNumberFormat="0" applyBorder="0" applyAlignment="0" applyProtection="0">
      <alignment vertical="center"/>
    </xf>
    <xf numFmtId="0" fontId="85" fillId="38" borderId="0" applyNumberFormat="0" applyBorder="0" applyAlignment="0" applyProtection="0">
      <alignment vertical="center"/>
    </xf>
    <xf numFmtId="15" fontId="107" fillId="0" borderId="0">
      <alignment vertical="center"/>
    </xf>
    <xf numFmtId="0" fontId="85" fillId="38" borderId="0" applyNumberFormat="0" applyBorder="0" applyAlignment="0" applyProtection="0">
      <alignment vertical="center"/>
    </xf>
    <xf numFmtId="177" fontId="31" fillId="0" borderId="0" applyFont="0" applyFill="0" applyBorder="0" applyAlignment="0" applyProtection="0">
      <alignment vertical="center"/>
    </xf>
    <xf numFmtId="0" fontId="85" fillId="38" borderId="0" applyNumberFormat="0" applyBorder="0" applyAlignment="0" applyProtection="0">
      <alignment vertical="center"/>
    </xf>
    <xf numFmtId="0" fontId="85" fillId="38" borderId="0" applyNumberFormat="0" applyBorder="0" applyAlignment="0" applyProtection="0">
      <alignment vertical="center"/>
    </xf>
    <xf numFmtId="0" fontId="85" fillId="38" borderId="0" applyNumberFormat="0" applyBorder="0" applyAlignment="0" applyProtection="0">
      <alignment vertical="center"/>
    </xf>
    <xf numFmtId="0" fontId="108" fillId="58" borderId="11">
      <alignment vertical="center"/>
      <protection locked="0"/>
    </xf>
    <xf numFmtId="0" fontId="31" fillId="0" borderId="0">
      <alignment vertical="center"/>
    </xf>
    <xf numFmtId="0" fontId="85" fillId="38" borderId="0" applyNumberFormat="0" applyBorder="0" applyAlignment="0" applyProtection="0">
      <alignment vertical="center"/>
    </xf>
    <xf numFmtId="0" fontId="31" fillId="0" borderId="0">
      <alignment vertical="center"/>
    </xf>
    <xf numFmtId="0" fontId="85" fillId="38" borderId="0" applyNumberFormat="0" applyBorder="0" applyAlignment="0" applyProtection="0">
      <alignment vertical="center"/>
    </xf>
    <xf numFmtId="0" fontId="31" fillId="0" borderId="0">
      <alignment vertical="center"/>
    </xf>
    <xf numFmtId="0" fontId="95" fillId="51" borderId="0" applyNumberFormat="0" applyBorder="0" applyAlignment="0" applyProtection="0">
      <alignment vertical="center"/>
    </xf>
    <xf numFmtId="0" fontId="85" fillId="38" borderId="0" applyNumberFormat="0" applyBorder="0" applyAlignment="0" applyProtection="0">
      <alignment vertical="center"/>
    </xf>
    <xf numFmtId="0" fontId="95" fillId="51" borderId="0" applyNumberFormat="0" applyBorder="0" applyAlignment="0" applyProtection="0">
      <alignment vertical="center"/>
    </xf>
    <xf numFmtId="0" fontId="85" fillId="38" borderId="0" applyNumberFormat="0" applyBorder="0" applyAlignment="0" applyProtection="0">
      <alignment vertical="center"/>
    </xf>
    <xf numFmtId="0" fontId="84" fillId="38" borderId="0" applyNumberFormat="0" applyBorder="0" applyAlignment="0" applyProtection="0">
      <alignment vertical="center"/>
    </xf>
    <xf numFmtId="0" fontId="105" fillId="0" borderId="36" applyNumberFormat="0" applyAlignment="0" applyProtection="0">
      <alignment horizontal="left" vertical="center"/>
    </xf>
    <xf numFmtId="0" fontId="85" fillId="55" borderId="0" applyNumberFormat="0" applyBorder="0" applyAlignment="0" applyProtection="0">
      <alignment vertical="center"/>
    </xf>
    <xf numFmtId="0" fontId="109" fillId="50" borderId="37" applyNumberFormat="0" applyAlignment="0" applyProtection="0">
      <alignment vertical="center"/>
    </xf>
    <xf numFmtId="0" fontId="30" fillId="40" borderId="0" applyNumberFormat="0" applyBorder="0" applyAlignment="0" applyProtection="0">
      <alignment vertical="center"/>
    </xf>
    <xf numFmtId="0" fontId="85" fillId="43" borderId="0" applyNumberFormat="0" applyBorder="0" applyAlignment="0" applyProtection="0">
      <alignment vertical="center"/>
    </xf>
    <xf numFmtId="0" fontId="30" fillId="49" borderId="0" applyNumberFormat="0" applyBorder="0" applyAlignment="0" applyProtection="0">
      <alignment vertical="center"/>
    </xf>
    <xf numFmtId="0" fontId="85" fillId="43" borderId="0" applyNumberFormat="0" applyBorder="0" applyAlignment="0" applyProtection="0">
      <alignment vertical="center"/>
    </xf>
    <xf numFmtId="0" fontId="85" fillId="43" borderId="0" applyNumberFormat="0" applyBorder="0" applyAlignment="0" applyProtection="0">
      <alignment vertical="center"/>
    </xf>
    <xf numFmtId="0" fontId="85" fillId="55" borderId="0" applyNumberFormat="0" applyBorder="0" applyAlignment="0" applyProtection="0">
      <alignment vertical="center"/>
    </xf>
    <xf numFmtId="0" fontId="108" fillId="58" borderId="11">
      <alignment vertical="center"/>
      <protection locked="0"/>
    </xf>
    <xf numFmtId="0" fontId="85" fillId="55" borderId="0" applyNumberFormat="0" applyBorder="0" applyAlignment="0" applyProtection="0">
      <alignment vertical="center"/>
    </xf>
    <xf numFmtId="0" fontId="85" fillId="55" borderId="0" applyNumberFormat="0" applyBorder="0" applyAlignment="0" applyProtection="0">
      <alignment vertical="center"/>
    </xf>
    <xf numFmtId="0" fontId="85" fillId="55" borderId="0" applyNumberFormat="0" applyBorder="0" applyAlignment="0" applyProtection="0">
      <alignment vertical="center"/>
    </xf>
    <xf numFmtId="0" fontId="85" fillId="55" borderId="0" applyNumberFormat="0" applyBorder="0" applyAlignment="0" applyProtection="0">
      <alignment vertical="center"/>
    </xf>
    <xf numFmtId="0" fontId="85" fillId="55" borderId="0" applyNumberFormat="0" applyBorder="0" applyAlignment="0" applyProtection="0">
      <alignment vertical="center"/>
    </xf>
    <xf numFmtId="9" fontId="31" fillId="0" borderId="0" applyFont="0" applyFill="0" applyBorder="0" applyAlignment="0" applyProtection="0">
      <alignment vertical="center"/>
    </xf>
    <xf numFmtId="0" fontId="85" fillId="55" borderId="0" applyNumberFormat="0" applyBorder="0" applyAlignment="0" applyProtection="0">
      <alignment vertical="center"/>
    </xf>
    <xf numFmtId="0" fontId="110" fillId="0" borderId="0">
      <alignment vertical="center"/>
    </xf>
    <xf numFmtId="9" fontId="31" fillId="0" borderId="0" applyFont="0" applyFill="0" applyBorder="0" applyAlignment="0" applyProtection="0">
      <alignment vertical="center"/>
    </xf>
    <xf numFmtId="15" fontId="107" fillId="0" borderId="0">
      <alignment vertical="center"/>
    </xf>
    <xf numFmtId="0" fontId="31" fillId="0" borderId="0">
      <alignment vertical="center"/>
    </xf>
    <xf numFmtId="0" fontId="85" fillId="55" borderId="0" applyNumberFormat="0" applyBorder="0" applyAlignment="0" applyProtection="0">
      <alignment vertical="center"/>
    </xf>
    <xf numFmtId="0" fontId="85" fillId="55" borderId="0" applyNumberFormat="0" applyBorder="0" applyAlignment="0" applyProtection="0">
      <alignment vertical="center"/>
    </xf>
    <xf numFmtId="0" fontId="85" fillId="55" borderId="0" applyNumberFormat="0" applyBorder="0" applyAlignment="0" applyProtection="0">
      <alignment vertical="center"/>
    </xf>
    <xf numFmtId="0" fontId="85" fillId="55" borderId="0" applyNumberFormat="0" applyBorder="0" applyAlignment="0" applyProtection="0">
      <alignment vertical="center"/>
    </xf>
    <xf numFmtId="0" fontId="85" fillId="43" borderId="0" applyNumberFormat="0" applyBorder="0" applyAlignment="0" applyProtection="0">
      <alignment vertical="center"/>
    </xf>
    <xf numFmtId="0" fontId="31" fillId="0" borderId="0" applyFont="0" applyFill="0" applyBorder="0" applyAlignment="0" applyProtection="0">
      <alignment vertical="center"/>
    </xf>
    <xf numFmtId="0" fontId="85" fillId="36" borderId="0" applyNumberFormat="0" applyBorder="0" applyAlignment="0" applyProtection="0">
      <alignment vertical="center"/>
    </xf>
    <xf numFmtId="0" fontId="30" fillId="39" borderId="0" applyNumberFormat="0" applyBorder="0" applyAlignment="0" applyProtection="0">
      <alignment vertical="center"/>
    </xf>
    <xf numFmtId="0" fontId="94" fillId="0" borderId="29" applyNumberFormat="0" applyFill="0" applyAlignment="0" applyProtection="0">
      <alignment vertical="center"/>
    </xf>
    <xf numFmtId="0" fontId="31" fillId="0" borderId="0">
      <alignment vertical="center"/>
    </xf>
    <xf numFmtId="9" fontId="31" fillId="0" borderId="0" applyFont="0" applyFill="0" applyBorder="0" applyAlignment="0" applyProtection="0">
      <alignment vertical="center"/>
    </xf>
    <xf numFmtId="0" fontId="85" fillId="36" borderId="0" applyNumberFormat="0" applyBorder="0" applyAlignment="0" applyProtection="0">
      <alignment vertical="center"/>
    </xf>
    <xf numFmtId="0" fontId="30" fillId="39" borderId="0" applyNumberFormat="0" applyBorder="0" applyAlignment="0" applyProtection="0">
      <alignment vertical="center"/>
    </xf>
    <xf numFmtId="0" fontId="94" fillId="0" borderId="29" applyNumberFormat="0" applyFill="0" applyAlignment="0" applyProtection="0">
      <alignment vertical="center"/>
    </xf>
    <xf numFmtId="0" fontId="51" fillId="0" borderId="27" applyNumberFormat="0" applyFill="0" applyAlignment="0" applyProtection="0">
      <alignment vertical="center"/>
    </xf>
    <xf numFmtId="0" fontId="85" fillId="36" borderId="0" applyNumberFormat="0" applyBorder="0" applyAlignment="0" applyProtection="0">
      <alignment vertical="center"/>
    </xf>
    <xf numFmtId="0" fontId="30" fillId="39" borderId="0" applyNumberFormat="0" applyBorder="0" applyAlignment="0" applyProtection="0">
      <alignment vertical="center"/>
    </xf>
    <xf numFmtId="0" fontId="94" fillId="0" borderId="29" applyNumberFormat="0" applyFill="0" applyAlignment="0" applyProtection="0">
      <alignment vertical="center"/>
    </xf>
    <xf numFmtId="0" fontId="30" fillId="39" borderId="0" applyNumberFormat="0" applyBorder="0" applyAlignment="0" applyProtection="0">
      <alignment vertical="center"/>
    </xf>
    <xf numFmtId="178" fontId="31" fillId="0" borderId="0" applyFont="0" applyFill="0" applyBorder="0" applyAlignment="0" applyProtection="0">
      <alignment vertical="center"/>
    </xf>
    <xf numFmtId="0" fontId="85" fillId="38"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85" fillId="40" borderId="0" applyNumberFormat="0" applyBorder="0" applyAlignment="0" applyProtection="0">
      <alignment vertical="center"/>
    </xf>
    <xf numFmtId="179" fontId="31" fillId="0" borderId="0" applyFont="0" applyFill="0" applyBorder="0" applyAlignment="0" applyProtection="0">
      <alignment vertical="center"/>
    </xf>
    <xf numFmtId="0" fontId="31" fillId="0" borderId="0">
      <alignment vertical="center"/>
    </xf>
    <xf numFmtId="9" fontId="31" fillId="0" borderId="0" applyFont="0" applyFill="0" applyBorder="0" applyAlignment="0" applyProtection="0">
      <alignment vertical="center"/>
    </xf>
    <xf numFmtId="0" fontId="30" fillId="37" borderId="0" applyNumberFormat="0" applyBorder="0" applyAlignment="0" applyProtection="0">
      <alignment vertical="center"/>
    </xf>
    <xf numFmtId="0" fontId="85" fillId="38" borderId="0" applyNumberFormat="0" applyBorder="0" applyAlignment="0" applyProtection="0">
      <alignment vertical="center"/>
    </xf>
    <xf numFmtId="0" fontId="85" fillId="40" borderId="0" applyNumberFormat="0" applyBorder="0" applyAlignment="0" applyProtection="0">
      <alignment vertical="center"/>
    </xf>
    <xf numFmtId="0" fontId="88" fillId="42" borderId="0" applyNumberFormat="0" applyBorder="0" applyAlignment="0" applyProtection="0">
      <alignment vertical="center"/>
    </xf>
    <xf numFmtId="0" fontId="85" fillId="40" borderId="0" applyNumberFormat="0" applyBorder="0" applyAlignment="0" applyProtection="0">
      <alignment vertical="center"/>
    </xf>
    <xf numFmtId="0" fontId="91" fillId="0" borderId="12" applyNumberFormat="0" applyFill="0" applyProtection="0">
      <alignment horizontal="right" vertical="center"/>
    </xf>
    <xf numFmtId="0" fontId="85" fillId="40" borderId="0" applyNumberFormat="0" applyBorder="0" applyAlignment="0" applyProtection="0">
      <alignment vertical="center"/>
    </xf>
    <xf numFmtId="0" fontId="85" fillId="40" borderId="0" applyNumberFormat="0" applyBorder="0" applyAlignment="0" applyProtection="0">
      <alignment vertical="center"/>
    </xf>
    <xf numFmtId="0" fontId="85" fillId="43" borderId="0" applyNumberFormat="0" applyBorder="0" applyAlignment="0" applyProtection="0">
      <alignment vertical="center"/>
    </xf>
    <xf numFmtId="180" fontId="111" fillId="0" borderId="0">
      <alignment vertical="center"/>
    </xf>
    <xf numFmtId="0" fontId="85" fillId="43" borderId="0" applyNumberFormat="0" applyBorder="0" applyAlignment="0" applyProtection="0">
      <alignment vertical="center"/>
    </xf>
    <xf numFmtId="0" fontId="85" fillId="43" borderId="0" applyNumberFormat="0" applyBorder="0" applyAlignment="0" applyProtection="0">
      <alignment vertical="center"/>
    </xf>
    <xf numFmtId="0" fontId="85" fillId="43" borderId="0" applyNumberFormat="0" applyBorder="0" applyAlignment="0" applyProtection="0">
      <alignment vertical="center"/>
    </xf>
    <xf numFmtId="0" fontId="85" fillId="43" borderId="0" applyNumberFormat="0" applyBorder="0" applyAlignment="0" applyProtection="0">
      <alignment vertical="center"/>
    </xf>
    <xf numFmtId="0" fontId="85" fillId="43" borderId="0" applyNumberFormat="0" applyBorder="0" applyAlignment="0" applyProtection="0">
      <alignment vertical="center"/>
    </xf>
    <xf numFmtId="0" fontId="85" fillId="43" borderId="0" applyNumberFormat="0" applyBorder="0" applyAlignment="0" applyProtection="0">
      <alignment vertical="center"/>
    </xf>
    <xf numFmtId="181" fontId="31" fillId="0" borderId="0" applyFont="0" applyFill="0" applyBorder="0" applyAlignment="0" applyProtection="0">
      <alignment vertical="center"/>
    </xf>
    <xf numFmtId="0" fontId="31" fillId="0" borderId="0">
      <alignment vertical="center"/>
    </xf>
    <xf numFmtId="0" fontId="85" fillId="43" borderId="0" applyNumberFormat="0" applyBorder="0" applyAlignment="0" applyProtection="0">
      <alignment vertical="center"/>
    </xf>
    <xf numFmtId="0" fontId="85" fillId="43" borderId="0" applyNumberFormat="0" applyBorder="0" applyAlignment="0" applyProtection="0">
      <alignment vertical="center"/>
    </xf>
    <xf numFmtId="0" fontId="85" fillId="43" borderId="0" applyNumberFormat="0" applyBorder="0" applyAlignment="0" applyProtection="0">
      <alignment vertical="center"/>
    </xf>
    <xf numFmtId="9" fontId="31" fillId="0" borderId="0" applyFont="0" applyFill="0" applyBorder="0" applyAlignment="0" applyProtection="0">
      <alignment vertical="center"/>
    </xf>
    <xf numFmtId="0" fontId="85" fillId="43" borderId="0" applyNumberFormat="0" applyBorder="0" applyAlignment="0" applyProtection="0">
      <alignment vertical="center"/>
    </xf>
    <xf numFmtId="0" fontId="85" fillId="38" borderId="0" applyNumberFormat="0" applyBorder="0" applyAlignment="0" applyProtection="0">
      <alignment vertical="center"/>
    </xf>
    <xf numFmtId="9" fontId="31" fillId="0" borderId="0" applyFont="0" applyFill="0" applyBorder="0" applyAlignment="0" applyProtection="0">
      <alignment vertical="center"/>
    </xf>
    <xf numFmtId="0" fontId="30" fillId="49" borderId="0" applyNumberFormat="0" applyBorder="0" applyAlignment="0" applyProtection="0">
      <alignment vertical="center"/>
    </xf>
    <xf numFmtId="9" fontId="31" fillId="0" borderId="0" applyFont="0" applyFill="0" applyBorder="0" applyAlignment="0" applyProtection="0">
      <alignment vertical="center"/>
    </xf>
    <xf numFmtId="0" fontId="30" fillId="49" borderId="0" applyNumberFormat="0" applyBorder="0" applyAlignment="0" applyProtection="0">
      <alignment vertical="center"/>
    </xf>
    <xf numFmtId="9" fontId="31" fillId="0" borderId="0" applyFont="0" applyFill="0" applyBorder="0" applyAlignment="0" applyProtection="0">
      <alignment vertical="center"/>
    </xf>
    <xf numFmtId="0" fontId="30" fillId="49" borderId="0" applyNumberFormat="0" applyBorder="0" applyAlignment="0" applyProtection="0">
      <alignment vertical="center"/>
    </xf>
    <xf numFmtId="0" fontId="112" fillId="59" borderId="0" applyNumberFormat="0" applyBorder="0" applyAlignment="0" applyProtection="0">
      <alignment vertical="center"/>
    </xf>
    <xf numFmtId="9" fontId="31" fillId="0" borderId="0" applyFont="0" applyFill="0" applyBorder="0" applyAlignment="0" applyProtection="0">
      <alignment vertical="center"/>
    </xf>
    <xf numFmtId="0" fontId="30" fillId="49" borderId="0" applyNumberFormat="0" applyBorder="0" applyAlignment="0" applyProtection="0">
      <alignment vertical="center"/>
    </xf>
    <xf numFmtId="9" fontId="31" fillId="0" borderId="0" applyFont="0" applyFill="0" applyBorder="0" applyAlignment="0" applyProtection="0">
      <alignment vertical="center"/>
    </xf>
    <xf numFmtId="0" fontId="30" fillId="40" borderId="0" applyNumberFormat="0" applyBorder="0" applyAlignment="0" applyProtection="0">
      <alignment vertical="center"/>
    </xf>
    <xf numFmtId="9" fontId="31" fillId="0" borderId="0" applyFont="0" applyFill="0" applyBorder="0" applyAlignment="0" applyProtection="0">
      <alignment vertical="center"/>
    </xf>
    <xf numFmtId="0" fontId="30" fillId="50" borderId="0" applyNumberFormat="0" applyBorder="0" applyAlignment="0" applyProtection="0">
      <alignment vertical="center"/>
    </xf>
    <xf numFmtId="0" fontId="30" fillId="40" borderId="0" applyNumberFormat="0" applyBorder="0" applyAlignment="0" applyProtection="0">
      <alignment vertical="center"/>
    </xf>
    <xf numFmtId="0" fontId="91" fillId="0" borderId="12" applyNumberFormat="0" applyFill="0" applyProtection="0">
      <alignment horizontal="left" vertical="center"/>
    </xf>
    <xf numFmtId="0" fontId="30" fillId="5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85" fillId="40" borderId="0" applyNumberFormat="0" applyBorder="0" applyAlignment="0" applyProtection="0">
      <alignment vertical="center"/>
    </xf>
    <xf numFmtId="0" fontId="85" fillId="40" borderId="0" applyNumberFormat="0" applyBorder="0" applyAlignment="0" applyProtection="0">
      <alignment vertical="center"/>
    </xf>
    <xf numFmtId="0" fontId="85" fillId="40" borderId="0" applyNumberFormat="0" applyBorder="0" applyAlignment="0" applyProtection="0">
      <alignment vertical="center"/>
    </xf>
    <xf numFmtId="0" fontId="31" fillId="60" borderId="0" applyNumberFormat="0" applyFont="0" applyBorder="0" applyAlignment="0" applyProtection="0">
      <alignment vertical="center"/>
    </xf>
    <xf numFmtId="0" fontId="85" fillId="41" borderId="0" applyNumberFormat="0" applyBorder="0" applyAlignment="0" applyProtection="0">
      <alignment vertical="center"/>
    </xf>
    <xf numFmtId="0" fontId="85" fillId="38" borderId="0" applyNumberFormat="0" applyBorder="0" applyAlignment="0" applyProtection="0">
      <alignment vertical="center"/>
    </xf>
    <xf numFmtId="0" fontId="111" fillId="0" borderId="0">
      <alignment vertical="center"/>
    </xf>
    <xf numFmtId="0" fontId="85" fillId="38" borderId="0" applyNumberFormat="0" applyBorder="0" applyAlignment="0" applyProtection="0">
      <alignment vertical="center"/>
    </xf>
    <xf numFmtId="0" fontId="85" fillId="38" borderId="0" applyNumberFormat="0" applyBorder="0" applyAlignment="0" applyProtection="0">
      <alignment vertical="center"/>
    </xf>
    <xf numFmtId="0" fontId="85" fillId="38" borderId="0" applyNumberFormat="0" applyBorder="0" applyAlignment="0" applyProtection="0">
      <alignment vertical="center"/>
    </xf>
    <xf numFmtId="0" fontId="96" fillId="0" borderId="30">
      <alignment horizontal="center" vertical="center"/>
    </xf>
    <xf numFmtId="0" fontId="113" fillId="0" borderId="38" applyNumberFormat="0" applyFill="0" applyAlignment="0" applyProtection="0">
      <alignment vertical="center"/>
    </xf>
    <xf numFmtId="0" fontId="31" fillId="0" borderId="0">
      <alignment vertical="center"/>
    </xf>
    <xf numFmtId="0" fontId="85" fillId="38" borderId="0" applyNumberFormat="0" applyBorder="0" applyAlignment="0" applyProtection="0">
      <alignment vertical="center"/>
    </xf>
    <xf numFmtId="9" fontId="31" fillId="0" borderId="0" applyFont="0" applyFill="0" applyBorder="0" applyAlignment="0" applyProtection="0">
      <alignment vertical="center"/>
    </xf>
    <xf numFmtId="0" fontId="94" fillId="0" borderId="29" applyNumberFormat="0" applyFill="0" applyAlignment="0" applyProtection="0">
      <alignment vertical="center"/>
    </xf>
    <xf numFmtId="0" fontId="85" fillId="38" borderId="0" applyNumberFormat="0" applyBorder="0" applyAlignment="0" applyProtection="0">
      <alignment vertical="center"/>
    </xf>
    <xf numFmtId="0" fontId="94" fillId="0" borderId="29" applyNumberFormat="0" applyFill="0" applyAlignment="0" applyProtection="0">
      <alignment vertical="center"/>
    </xf>
    <xf numFmtId="0" fontId="85" fillId="38" borderId="0" applyNumberFormat="0" applyBorder="0" applyAlignment="0" applyProtection="0">
      <alignment vertical="center"/>
    </xf>
    <xf numFmtId="0" fontId="85" fillId="36"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90" fillId="39" borderId="2" applyNumberFormat="0" applyBorder="0" applyAlignment="0" applyProtection="0">
      <alignment vertical="center"/>
    </xf>
    <xf numFmtId="0" fontId="30" fillId="42" borderId="0" applyNumberFormat="0" applyBorder="0" applyAlignment="0" applyProtection="0">
      <alignment vertical="center"/>
    </xf>
    <xf numFmtId="0" fontId="30" fillId="49" borderId="0" applyNumberFormat="0" applyBorder="0" applyAlignment="0" applyProtection="0">
      <alignment vertical="center"/>
    </xf>
    <xf numFmtId="0" fontId="100" fillId="0" borderId="31" applyNumberFormat="0" applyFill="0" applyAlignment="0" applyProtection="0">
      <alignment vertical="center"/>
    </xf>
    <xf numFmtId="0" fontId="85" fillId="47" borderId="0" applyNumberFormat="0" applyBorder="0" applyAlignment="0" applyProtection="0">
      <alignment vertical="center"/>
    </xf>
    <xf numFmtId="0" fontId="85" fillId="47" borderId="0" applyNumberFormat="0" applyBorder="0" applyAlignment="0" applyProtection="0">
      <alignment vertical="center"/>
    </xf>
    <xf numFmtId="0" fontId="114" fillId="50" borderId="39">
      <alignment horizontal="left" vertical="center"/>
      <protection locked="0" hidden="1"/>
    </xf>
    <xf numFmtId="0" fontId="85" fillId="36" borderId="0" applyNumberFormat="0" applyBorder="0" applyAlignment="0" applyProtection="0">
      <alignment vertical="center"/>
    </xf>
    <xf numFmtId="0" fontId="100" fillId="0" borderId="31" applyNumberFormat="0" applyFill="0" applyAlignment="0" applyProtection="0">
      <alignment vertical="center"/>
    </xf>
    <xf numFmtId="0" fontId="114" fillId="50" borderId="39">
      <alignment horizontal="left" vertical="center"/>
      <protection locked="0" hidden="1"/>
    </xf>
    <xf numFmtId="0" fontId="85" fillId="36" borderId="0" applyNumberFormat="0" applyBorder="0" applyAlignment="0" applyProtection="0">
      <alignment vertical="center"/>
    </xf>
    <xf numFmtId="0" fontId="104" fillId="0" borderId="33" applyNumberFormat="0" applyFill="0" applyAlignment="0" applyProtection="0">
      <alignment vertical="center"/>
    </xf>
    <xf numFmtId="182" fontId="31" fillId="0" borderId="0" applyFont="0" applyFill="0" applyBorder="0" applyAlignment="0" applyProtection="0">
      <alignment vertical="center"/>
    </xf>
    <xf numFmtId="0" fontId="85" fillId="36" borderId="0" applyNumberFormat="0" applyBorder="0" applyAlignment="0" applyProtection="0">
      <alignment vertical="center"/>
    </xf>
    <xf numFmtId="0" fontId="51" fillId="0" borderId="40" applyNumberFormat="0" applyFill="0" applyAlignment="0" applyProtection="0">
      <alignment vertical="center"/>
    </xf>
    <xf numFmtId="0" fontId="85" fillId="36" borderId="0" applyNumberFormat="0" applyBorder="0" applyAlignment="0" applyProtection="0">
      <alignment vertical="center"/>
    </xf>
    <xf numFmtId="0" fontId="51" fillId="0" borderId="40" applyNumberFormat="0" applyFill="0" applyAlignment="0" applyProtection="0">
      <alignment vertical="center"/>
    </xf>
    <xf numFmtId="0" fontId="85" fillId="36" borderId="0" applyNumberFormat="0" applyBorder="0" applyAlignment="0" applyProtection="0">
      <alignment vertical="center"/>
    </xf>
    <xf numFmtId="0" fontId="94" fillId="0" borderId="29" applyNumberFormat="0" applyFill="0" applyAlignment="0" applyProtection="0">
      <alignment vertical="center"/>
    </xf>
    <xf numFmtId="0" fontId="51" fillId="0" borderId="27" applyNumberFormat="0" applyFill="0" applyAlignment="0" applyProtection="0">
      <alignment vertical="center"/>
    </xf>
    <xf numFmtId="0" fontId="85" fillId="36" borderId="0" applyNumberFormat="0" applyBorder="0" applyAlignment="0" applyProtection="0">
      <alignment vertical="center"/>
    </xf>
    <xf numFmtId="0" fontId="94" fillId="0" borderId="29" applyNumberFormat="0" applyFill="0" applyAlignment="0" applyProtection="0">
      <alignment vertical="center"/>
    </xf>
    <xf numFmtId="9" fontId="31" fillId="0" borderId="0" applyFont="0" applyFill="0" applyBorder="0" applyAlignment="0" applyProtection="0">
      <alignment vertical="center"/>
    </xf>
    <xf numFmtId="0" fontId="51" fillId="0" borderId="27" applyNumberFormat="0" applyFill="0" applyAlignment="0" applyProtection="0">
      <alignment vertical="center"/>
    </xf>
    <xf numFmtId="0" fontId="85" fillId="36" borderId="0" applyNumberFormat="0" applyBorder="0" applyAlignment="0" applyProtection="0">
      <alignment vertical="center"/>
    </xf>
    <xf numFmtId="0" fontId="30" fillId="39" borderId="0" applyNumberFormat="0" applyBorder="0" applyAlignment="0" applyProtection="0">
      <alignment vertical="center"/>
    </xf>
    <xf numFmtId="0" fontId="30" fillId="50" borderId="0" applyNumberFormat="0" applyBorder="0" applyAlignment="0" applyProtection="0">
      <alignment vertical="center"/>
    </xf>
    <xf numFmtId="0" fontId="96" fillId="0" borderId="0" applyNumberFormat="0" applyFill="0" applyBorder="0" applyAlignment="0" applyProtection="0">
      <alignment vertical="center"/>
    </xf>
    <xf numFmtId="0" fontId="30" fillId="50" borderId="0" applyNumberFormat="0" applyBorder="0" applyAlignment="0" applyProtection="0">
      <alignment vertical="center"/>
    </xf>
    <xf numFmtId="0" fontId="85" fillId="50" borderId="0" applyNumberFormat="0" applyBorder="0" applyAlignment="0" applyProtection="0">
      <alignment vertical="center"/>
    </xf>
    <xf numFmtId="0" fontId="85" fillId="50" borderId="0" applyNumberFormat="0" applyBorder="0" applyAlignment="0" applyProtection="0">
      <alignment vertical="center"/>
    </xf>
    <xf numFmtId="0" fontId="94" fillId="0" borderId="29" applyNumberFormat="0" applyFill="0" applyAlignment="0" applyProtection="0">
      <alignment vertical="center"/>
    </xf>
    <xf numFmtId="0" fontId="85" fillId="41" borderId="0" applyNumberFormat="0" applyBorder="0" applyAlignment="0" applyProtection="0">
      <alignment vertical="center"/>
    </xf>
    <xf numFmtId="9" fontId="31" fillId="0" borderId="0" applyFont="0" applyFill="0" applyBorder="0" applyAlignment="0" applyProtection="0">
      <alignment vertical="center"/>
    </xf>
    <xf numFmtId="183" fontId="31" fillId="0" borderId="0" applyFont="0" applyFill="0" applyBorder="0" applyAlignment="0" applyProtection="0">
      <alignment vertical="center"/>
    </xf>
    <xf numFmtId="0" fontId="115" fillId="0" borderId="0" applyNumberFormat="0" applyFill="0" applyBorder="0" applyAlignment="0" applyProtection="0">
      <alignment vertical="center"/>
    </xf>
    <xf numFmtId="0" fontId="104" fillId="0" borderId="33" applyNumberFormat="0" applyFill="0" applyAlignment="0" applyProtection="0">
      <alignment vertical="center"/>
    </xf>
    <xf numFmtId="184" fontId="31" fillId="0" borderId="0" applyFont="0" applyFill="0" applyBorder="0" applyAlignment="0" applyProtection="0">
      <alignment vertical="center"/>
    </xf>
    <xf numFmtId="0" fontId="100" fillId="0" borderId="31" applyNumberFormat="0" applyFill="0" applyAlignment="0" applyProtection="0">
      <alignment vertical="center"/>
    </xf>
    <xf numFmtId="185" fontId="111" fillId="0" borderId="0">
      <alignment vertical="center"/>
    </xf>
    <xf numFmtId="15" fontId="107" fillId="0" borderId="0">
      <alignment vertical="center"/>
    </xf>
    <xf numFmtId="15" fontId="107" fillId="0" borderId="0">
      <alignment vertical="center"/>
    </xf>
    <xf numFmtId="186" fontId="111" fillId="0" borderId="0">
      <alignment vertical="center"/>
    </xf>
    <xf numFmtId="0" fontId="116" fillId="0" borderId="41" applyNumberFormat="0" applyFill="0" applyAlignment="0" applyProtection="0">
      <alignment vertical="center"/>
    </xf>
    <xf numFmtId="0" fontId="31" fillId="0" borderId="0">
      <alignment vertical="center"/>
    </xf>
    <xf numFmtId="9" fontId="31" fillId="0" borderId="0" applyFont="0" applyFill="0" applyBorder="0" applyAlignment="0" applyProtection="0">
      <alignment vertical="center"/>
    </xf>
    <xf numFmtId="0" fontId="90" fillId="40" borderId="0" applyNumberFormat="0" applyBorder="0" applyAlignment="0" applyProtection="0">
      <alignment vertical="center"/>
    </xf>
    <xf numFmtId="0" fontId="84" fillId="38" borderId="0" applyNumberFormat="0" applyBorder="0" applyAlignment="0" applyProtection="0">
      <alignment vertical="center"/>
    </xf>
    <xf numFmtId="0" fontId="105" fillId="0" borderId="36" applyNumberFormat="0" applyAlignment="0" applyProtection="0">
      <alignment horizontal="left" vertical="center"/>
    </xf>
    <xf numFmtId="0" fontId="105" fillId="0" borderId="35">
      <alignment horizontal="left" vertical="center"/>
    </xf>
    <xf numFmtId="0" fontId="105" fillId="0" borderId="35">
      <alignment horizontal="left" vertical="center"/>
    </xf>
    <xf numFmtId="43" fontId="0" fillId="0" borderId="0" applyFont="0" applyFill="0" applyBorder="0" applyAlignment="0" applyProtection="0">
      <alignment vertical="center"/>
    </xf>
    <xf numFmtId="0" fontId="90" fillId="39" borderId="2" applyNumberFormat="0" applyBorder="0" applyAlignment="0" applyProtection="0">
      <alignment vertical="center"/>
    </xf>
    <xf numFmtId="43" fontId="0" fillId="0" borderId="0" applyFont="0" applyFill="0" applyBorder="0" applyAlignment="0" applyProtection="0">
      <alignment vertical="center"/>
    </xf>
    <xf numFmtId="0" fontId="90" fillId="39" borderId="2" applyNumberFormat="0" applyBorder="0" applyAlignment="0" applyProtection="0">
      <alignment vertical="center"/>
    </xf>
    <xf numFmtId="0" fontId="90" fillId="39" borderId="2" applyNumberFormat="0" applyBorder="0" applyAlignment="0" applyProtection="0">
      <alignment vertical="center"/>
    </xf>
    <xf numFmtId="0" fontId="90" fillId="39" borderId="2" applyNumberFormat="0" applyBorder="0" applyAlignment="0" applyProtection="0">
      <alignment vertical="center"/>
    </xf>
    <xf numFmtId="0" fontId="90" fillId="39" borderId="2" applyNumberFormat="0" applyBorder="0" applyAlignment="0" applyProtection="0">
      <alignment vertical="center"/>
    </xf>
    <xf numFmtId="0" fontId="90" fillId="39" borderId="2" applyNumberFormat="0" applyBorder="0" applyAlignment="0" applyProtection="0">
      <alignment vertical="center"/>
    </xf>
    <xf numFmtId="187" fontId="117" fillId="61" borderId="0">
      <alignment vertical="center"/>
    </xf>
    <xf numFmtId="187" fontId="118" fillId="62" borderId="0">
      <alignment vertical="center"/>
    </xf>
    <xf numFmtId="38" fontId="31" fillId="0" borderId="0" applyFont="0" applyFill="0" applyBorder="0" applyAlignment="0" applyProtection="0">
      <alignment vertical="center"/>
    </xf>
    <xf numFmtId="0" fontId="31" fillId="0" borderId="0">
      <alignment vertical="center"/>
    </xf>
    <xf numFmtId="40" fontId="31" fillId="0" borderId="0" applyFont="0" applyFill="0" applyBorder="0" applyAlignment="0" applyProtection="0">
      <alignment vertical="center"/>
    </xf>
    <xf numFmtId="43" fontId="0" fillId="0" borderId="0" applyFont="0" applyFill="0" applyBorder="0" applyAlignment="0" applyProtection="0">
      <alignment vertical="center"/>
    </xf>
    <xf numFmtId="177" fontId="31" fillId="0" borderId="0" applyFont="0" applyFill="0" applyBorder="0" applyAlignment="0" applyProtection="0">
      <alignment vertical="center"/>
    </xf>
    <xf numFmtId="188" fontId="31" fillId="0" borderId="0" applyFont="0" applyFill="0" applyBorder="0" applyAlignment="0" applyProtection="0">
      <alignment vertical="center"/>
    </xf>
    <xf numFmtId="1" fontId="91" fillId="0" borderId="28" applyFill="0" applyProtection="0">
      <alignment horizontal="center" vertical="center"/>
    </xf>
    <xf numFmtId="0" fontId="94" fillId="0" borderId="29" applyNumberFormat="0" applyFill="0" applyAlignment="0" applyProtection="0">
      <alignment vertical="center"/>
    </xf>
    <xf numFmtId="40" fontId="119" fillId="56" borderId="39">
      <alignment horizontal="centerContinuous" vertical="center"/>
    </xf>
    <xf numFmtId="40" fontId="119" fillId="56" borderId="39">
      <alignment horizontal="centerContinuous" vertical="center"/>
    </xf>
    <xf numFmtId="9" fontId="31" fillId="0" borderId="0" applyFont="0" applyFill="0" applyBorder="0" applyAlignment="0" applyProtection="0">
      <alignment vertical="center"/>
    </xf>
    <xf numFmtId="0" fontId="96" fillId="0" borderId="30">
      <alignment horizontal="center" vertical="center"/>
    </xf>
    <xf numFmtId="37" fontId="120" fillId="0" borderId="0">
      <alignment vertical="center"/>
    </xf>
    <xf numFmtId="0" fontId="96" fillId="0" borderId="30">
      <alignment horizontal="center" vertical="center"/>
    </xf>
    <xf numFmtId="37" fontId="120" fillId="0" borderId="0">
      <alignment vertical="center"/>
    </xf>
    <xf numFmtId="0" fontId="96" fillId="0" borderId="30">
      <alignment horizontal="center" vertical="center"/>
    </xf>
    <xf numFmtId="37" fontId="120" fillId="0" borderId="0">
      <alignment vertical="center"/>
    </xf>
    <xf numFmtId="9" fontId="31" fillId="0" borderId="0" applyFont="0" applyFill="0" applyBorder="0" applyAlignment="0" applyProtection="0">
      <alignment vertical="center"/>
    </xf>
    <xf numFmtId="0" fontId="96" fillId="0" borderId="30">
      <alignment horizontal="center" vertical="center"/>
    </xf>
    <xf numFmtId="37" fontId="120" fillId="0" borderId="0">
      <alignment vertical="center"/>
    </xf>
    <xf numFmtId="189" fontId="91" fillId="0" borderId="0">
      <alignment vertical="center"/>
    </xf>
    <xf numFmtId="9" fontId="31" fillId="0" borderId="0" applyFont="0" applyFill="0" applyBorder="0" applyAlignment="0" applyProtection="0">
      <alignment vertical="center"/>
    </xf>
    <xf numFmtId="0" fontId="98" fillId="0" borderId="0">
      <alignment vertical="center"/>
    </xf>
    <xf numFmtId="3" fontId="31" fillId="0" borderId="0" applyFont="0" applyFill="0" applyBorder="0" applyAlignment="0" applyProtection="0">
      <alignment vertical="center"/>
    </xf>
    <xf numFmtId="14" fontId="89" fillId="0" borderId="0">
      <alignment horizontal="center" vertical="center" wrapText="1"/>
      <protection locked="0"/>
    </xf>
    <xf numFmtId="0" fontId="31" fillId="0" borderId="0">
      <alignment vertical="center"/>
    </xf>
    <xf numFmtId="0" fontId="108" fillId="58" borderId="11">
      <alignment vertical="center"/>
      <protection locked="0"/>
    </xf>
    <xf numFmtId="10"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190" fontId="31" fillId="0" borderId="0" applyFont="0" applyFill="0" applyProtection="0">
      <alignment vertical="center"/>
    </xf>
    <xf numFmtId="0" fontId="31" fillId="0" borderId="0" applyNumberFormat="0" applyFont="0" applyFill="0" applyBorder="0" applyAlignment="0" applyProtection="0">
      <alignment horizontal="left" vertical="center"/>
    </xf>
    <xf numFmtId="0" fontId="91" fillId="0" borderId="12" applyNumberFormat="0" applyFill="0" applyProtection="0">
      <alignment horizontal="right" vertical="center"/>
    </xf>
    <xf numFmtId="0" fontId="96" fillId="0" borderId="30">
      <alignment horizontal="center" vertical="center"/>
    </xf>
    <xf numFmtId="15" fontId="31" fillId="0" borderId="0" applyFont="0" applyFill="0" applyBorder="0" applyAlignment="0" applyProtection="0">
      <alignment vertical="center"/>
    </xf>
    <xf numFmtId="0" fontId="91" fillId="0" borderId="12" applyNumberFormat="0" applyFill="0" applyProtection="0">
      <alignment horizontal="right" vertical="center"/>
    </xf>
    <xf numFmtId="15" fontId="31" fillId="0" borderId="0" applyFont="0" applyFill="0" applyBorder="0" applyAlignment="0" applyProtection="0">
      <alignment vertical="center"/>
    </xf>
    <xf numFmtId="4" fontId="31" fillId="0" borderId="0" applyFont="0" applyFill="0" applyBorder="0" applyAlignment="0" applyProtection="0">
      <alignment vertical="center"/>
    </xf>
    <xf numFmtId="0" fontId="91" fillId="0" borderId="12" applyNumberFormat="0" applyFill="0" applyProtection="0">
      <alignment horizontal="right" vertical="center"/>
    </xf>
    <xf numFmtId="0" fontId="31" fillId="0" borderId="0">
      <alignment vertical="center"/>
    </xf>
    <xf numFmtId="4" fontId="31" fillId="0" borderId="0" applyFont="0" applyFill="0" applyBorder="0" applyAlignment="0" applyProtection="0">
      <alignment vertical="center"/>
    </xf>
    <xf numFmtId="0" fontId="96" fillId="0" borderId="30">
      <alignment horizontal="center" vertical="center"/>
    </xf>
    <xf numFmtId="0" fontId="96" fillId="0" borderId="30">
      <alignment horizontal="center" vertical="center"/>
    </xf>
    <xf numFmtId="0" fontId="96" fillId="0" borderId="30">
      <alignment horizontal="center" vertical="center"/>
    </xf>
    <xf numFmtId="0" fontId="96" fillId="0" borderId="30">
      <alignment horizontal="center" vertical="center"/>
    </xf>
    <xf numFmtId="3" fontId="31" fillId="0" borderId="0" applyFont="0" applyFill="0" applyBorder="0" applyAlignment="0" applyProtection="0">
      <alignment vertical="center"/>
    </xf>
    <xf numFmtId="0" fontId="31" fillId="60" borderId="0" applyNumberFormat="0" applyFont="0" applyBorder="0" applyAlignment="0" applyProtection="0">
      <alignment vertical="center"/>
    </xf>
    <xf numFmtId="0" fontId="108" fillId="58" borderId="11">
      <alignment vertical="center"/>
      <protection locked="0"/>
    </xf>
    <xf numFmtId="0" fontId="121" fillId="0" borderId="0">
      <alignment vertical="center"/>
    </xf>
    <xf numFmtId="0" fontId="108" fillId="58" borderId="11">
      <alignment vertical="center"/>
      <protection locked="0"/>
    </xf>
    <xf numFmtId="0" fontId="31" fillId="0" borderId="0">
      <alignment vertical="center"/>
    </xf>
    <xf numFmtId="0" fontId="108" fillId="58" borderId="11">
      <alignment vertical="center"/>
      <protection locked="0"/>
    </xf>
    <xf numFmtId="9" fontId="31" fillId="0" borderId="0" applyFont="0" applyFill="0" applyBorder="0" applyAlignment="0" applyProtection="0">
      <alignment vertical="center"/>
    </xf>
    <xf numFmtId="43" fontId="0"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106" fillId="0" borderId="0" applyNumberForma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31" fillId="0" borderId="0" applyProtection="0"/>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31" fillId="0" borderId="0">
      <alignment vertical="center"/>
    </xf>
    <xf numFmtId="9" fontId="31" fillId="0" borderId="0" applyFont="0" applyFill="0" applyBorder="0" applyAlignment="0" applyProtection="0">
      <alignment vertical="center"/>
    </xf>
    <xf numFmtId="0" fontId="116" fillId="0" borderId="41" applyNumberFormat="0" applyFill="0" applyAlignment="0" applyProtection="0">
      <alignment vertical="center"/>
    </xf>
    <xf numFmtId="0" fontId="31" fillId="0" borderId="0">
      <alignment vertical="center"/>
    </xf>
    <xf numFmtId="9" fontId="31" fillId="0" borderId="0" applyFont="0" applyFill="0" applyBorder="0" applyAlignment="0" applyProtection="0">
      <alignment vertical="center"/>
    </xf>
    <xf numFmtId="0" fontId="100" fillId="0" borderId="31" applyNumberFormat="0" applyFill="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91" fillId="0" borderId="12" applyNumberFormat="0" applyFill="0" applyProtection="0">
      <alignment horizontal="right" vertical="center"/>
    </xf>
    <xf numFmtId="9" fontId="31" fillId="0" borderId="0" applyFont="0" applyFill="0" applyBorder="0" applyAlignment="0" applyProtection="0">
      <alignment vertical="center"/>
    </xf>
    <xf numFmtId="0" fontId="113" fillId="0" borderId="38" applyNumberFormat="0" applyFill="0" applyAlignment="0" applyProtection="0">
      <alignment vertical="center"/>
    </xf>
    <xf numFmtId="0" fontId="31" fillId="0" borderId="0">
      <alignment vertical="center"/>
    </xf>
    <xf numFmtId="9" fontId="31" fillId="0" borderId="0" applyFont="0" applyFill="0" applyBorder="0" applyAlignment="0" applyProtection="0">
      <alignment vertical="center"/>
    </xf>
    <xf numFmtId="0" fontId="122" fillId="0" borderId="42" applyNumberFormat="0" applyFill="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191" fontId="31" fillId="0" borderId="0" applyFont="0" applyFill="0" applyBorder="0" applyAlignment="0" applyProtection="0">
      <alignment vertical="center"/>
    </xf>
    <xf numFmtId="0" fontId="91" fillId="0" borderId="12" applyNumberFormat="0" applyFill="0" applyProtection="0">
      <alignment horizontal="right" vertical="center"/>
    </xf>
    <xf numFmtId="0" fontId="91" fillId="0" borderId="12" applyNumberFormat="0" applyFill="0" applyProtection="0">
      <alignment horizontal="right" vertical="center"/>
    </xf>
    <xf numFmtId="0" fontId="94" fillId="0" borderId="29" applyNumberFormat="0" applyFill="0" applyAlignment="0" applyProtection="0">
      <alignment vertical="center"/>
    </xf>
    <xf numFmtId="0" fontId="94" fillId="0" borderId="29" applyNumberFormat="0" applyFill="0" applyAlignment="0" applyProtection="0">
      <alignment vertical="center"/>
    </xf>
    <xf numFmtId="0" fontId="100" fillId="0" borderId="31" applyNumberFormat="0" applyFill="0" applyAlignment="0" applyProtection="0">
      <alignment vertical="center"/>
    </xf>
    <xf numFmtId="0" fontId="94" fillId="0" borderId="29" applyNumberFormat="0" applyFill="0" applyAlignment="0" applyProtection="0">
      <alignment vertical="center"/>
    </xf>
    <xf numFmtId="0" fontId="100" fillId="0" borderId="31" applyNumberFormat="0" applyFill="0" applyAlignment="0" applyProtection="0">
      <alignment vertical="center"/>
    </xf>
    <xf numFmtId="0" fontId="100" fillId="0" borderId="31" applyNumberFormat="0" applyFill="0" applyAlignment="0" applyProtection="0">
      <alignment vertical="center"/>
    </xf>
    <xf numFmtId="0" fontId="100" fillId="0" borderId="31" applyNumberFormat="0" applyFill="0" applyAlignment="0" applyProtection="0">
      <alignment vertical="center"/>
    </xf>
    <xf numFmtId="0" fontId="100" fillId="0" borderId="31" applyNumberFormat="0" applyFill="0" applyAlignment="0" applyProtection="0">
      <alignment vertical="center"/>
    </xf>
    <xf numFmtId="0" fontId="88" fillId="37" borderId="0" applyNumberFormat="0" applyBorder="0" applyAlignment="0" applyProtection="0">
      <alignment vertical="center"/>
    </xf>
    <xf numFmtId="0" fontId="104" fillId="0" borderId="33" applyNumberFormat="0" applyFill="0" applyAlignment="0" applyProtection="0">
      <alignment vertical="center"/>
    </xf>
    <xf numFmtId="0" fontId="100" fillId="0" borderId="31" applyNumberFormat="0" applyFill="0" applyAlignment="0" applyProtection="0">
      <alignment vertical="center"/>
    </xf>
    <xf numFmtId="0" fontId="100" fillId="0" borderId="31" applyNumberFormat="0" applyFill="0" applyAlignment="0" applyProtection="0">
      <alignment vertical="center"/>
    </xf>
    <xf numFmtId="0" fontId="100" fillId="0" borderId="31" applyNumberFormat="0" applyFill="0" applyAlignment="0" applyProtection="0">
      <alignment vertical="center"/>
    </xf>
    <xf numFmtId="0" fontId="100" fillId="0" borderId="31" applyNumberFormat="0" applyFill="0" applyAlignment="0" applyProtection="0">
      <alignment vertical="center"/>
    </xf>
    <xf numFmtId="0" fontId="100" fillId="0" borderId="31" applyNumberFormat="0" applyFill="0" applyAlignment="0" applyProtection="0">
      <alignment vertical="center"/>
    </xf>
    <xf numFmtId="0" fontId="100" fillId="0" borderId="31" applyNumberFormat="0" applyFill="0" applyAlignment="0" applyProtection="0">
      <alignment vertical="center"/>
    </xf>
    <xf numFmtId="0" fontId="100" fillId="0" borderId="31" applyNumberFormat="0" applyFill="0" applyAlignment="0" applyProtection="0">
      <alignment vertical="center"/>
    </xf>
    <xf numFmtId="0" fontId="88" fillId="37" borderId="0" applyNumberFormat="0" applyBorder="0" applyAlignment="0" applyProtection="0">
      <alignment vertical="center"/>
    </xf>
    <xf numFmtId="0" fontId="122" fillId="0" borderId="42" applyNumberFormat="0" applyFill="0" applyAlignment="0" applyProtection="0">
      <alignment vertical="center"/>
    </xf>
    <xf numFmtId="0" fontId="88" fillId="37" borderId="0" applyNumberFormat="0" applyBorder="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1" fontId="91" fillId="0" borderId="28" applyFill="0" applyProtection="0">
      <alignment horizontal="center" vertical="center"/>
    </xf>
    <xf numFmtId="0" fontId="104" fillId="0" borderId="33" applyNumberFormat="0" applyFill="0" applyAlignment="0" applyProtection="0">
      <alignment vertical="center"/>
    </xf>
    <xf numFmtId="192" fontId="0" fillId="0" borderId="0" applyFont="0" applyFill="0" applyBorder="0" applyAlignment="0" applyProtection="0">
      <alignment vertical="center"/>
    </xf>
    <xf numFmtId="0" fontId="122" fillId="0" borderId="0" applyNumberFormat="0" applyFill="0" applyBorder="0" applyAlignment="0" applyProtection="0">
      <alignment vertical="center"/>
    </xf>
    <xf numFmtId="192" fontId="0" fillId="0" borderId="0" applyFont="0" applyFill="0" applyBorder="0" applyAlignment="0" applyProtection="0">
      <alignment vertical="center"/>
    </xf>
    <xf numFmtId="0" fontId="122"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0" fillId="0" borderId="0">
      <alignment vertical="center"/>
    </xf>
    <xf numFmtId="0" fontId="106" fillId="0" borderId="0" applyNumberFormat="0" applyFill="0" applyBorder="0" applyAlignment="0" applyProtection="0">
      <alignment vertical="center"/>
    </xf>
    <xf numFmtId="0" fontId="109" fillId="50" borderId="37" applyNumberFormat="0" applyAlignment="0" applyProtection="0">
      <alignment vertical="center"/>
    </xf>
    <xf numFmtId="0" fontId="0" fillId="0" borderId="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24" fillId="0" borderId="12" applyNumberFormat="0" applyFill="0" applyProtection="0">
      <alignment horizontal="center" vertical="center"/>
    </xf>
    <xf numFmtId="0" fontId="124" fillId="0" borderId="12" applyNumberFormat="0" applyFill="0" applyProtection="0">
      <alignment horizontal="center" vertical="center"/>
    </xf>
    <xf numFmtId="0" fontId="124" fillId="0" borderId="12" applyNumberFormat="0" applyFill="0" applyProtection="0">
      <alignment horizontal="center" vertical="center"/>
    </xf>
    <xf numFmtId="0" fontId="124" fillId="0" borderId="12" applyNumberFormat="0" applyFill="0" applyProtection="0">
      <alignment horizontal="center" vertical="center"/>
    </xf>
    <xf numFmtId="0" fontId="95" fillId="44" borderId="0" applyNumberFormat="0" applyBorder="0" applyAlignment="0" applyProtection="0">
      <alignment vertical="center"/>
    </xf>
    <xf numFmtId="0" fontId="124" fillId="0" borderId="12" applyNumberFormat="0" applyFill="0" applyProtection="0">
      <alignment horizontal="center" vertical="center"/>
    </xf>
    <xf numFmtId="0" fontId="124" fillId="0" borderId="12" applyNumberFormat="0" applyFill="0" applyProtection="0">
      <alignment horizontal="center" vertical="center"/>
    </xf>
    <xf numFmtId="0" fontId="124" fillId="0" borderId="12" applyNumberFormat="0" applyFill="0" applyProtection="0">
      <alignment horizontal="center" vertical="center"/>
    </xf>
    <xf numFmtId="0" fontId="124" fillId="0" borderId="12" applyNumberFormat="0" applyFill="0" applyProtection="0">
      <alignment horizontal="center"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86" fillId="0" borderId="28" applyNumberFormat="0" applyFill="0" applyProtection="0">
      <alignment horizontal="center" vertical="center"/>
    </xf>
    <xf numFmtId="0" fontId="86" fillId="0" borderId="28" applyNumberFormat="0" applyFill="0" applyProtection="0">
      <alignment horizontal="center" vertical="center"/>
    </xf>
    <xf numFmtId="0" fontId="86" fillId="0" borderId="28" applyNumberFormat="0" applyFill="0" applyProtection="0">
      <alignment horizontal="center" vertical="center"/>
    </xf>
    <xf numFmtId="0" fontId="86" fillId="0" borderId="28" applyNumberFormat="0" applyFill="0" applyProtection="0">
      <alignment horizontal="center" vertical="center"/>
    </xf>
    <xf numFmtId="0" fontId="86" fillId="0" borderId="28" applyNumberFormat="0" applyFill="0" applyProtection="0">
      <alignment horizontal="center" vertical="center"/>
    </xf>
    <xf numFmtId="0" fontId="86" fillId="0" borderId="28" applyNumberFormat="0" applyFill="0" applyProtection="0">
      <alignment horizontal="center" vertical="center"/>
    </xf>
    <xf numFmtId="0" fontId="86" fillId="0" borderId="28" applyNumberFormat="0" applyFill="0" applyProtection="0">
      <alignment horizontal="center" vertical="center"/>
    </xf>
    <xf numFmtId="0" fontId="126" fillId="0" borderId="0" applyNumberFormat="0" applyFill="0" applyBorder="0" applyAlignment="0" applyProtection="0">
      <alignment vertical="center"/>
    </xf>
    <xf numFmtId="0" fontId="95" fillId="44" borderId="0" applyNumberFormat="0" applyBorder="0" applyAlignment="0" applyProtection="0">
      <alignment vertical="center"/>
    </xf>
    <xf numFmtId="0" fontId="126" fillId="0" borderId="0" applyNumberFormat="0" applyFill="0" applyBorder="0" applyAlignment="0" applyProtection="0">
      <alignment vertical="center"/>
    </xf>
    <xf numFmtId="0" fontId="95" fillId="44" borderId="0" applyNumberFormat="0" applyBorder="0" applyAlignment="0" applyProtection="0">
      <alignment vertical="center"/>
    </xf>
    <xf numFmtId="0" fontId="95" fillId="44" borderId="0" applyNumberFormat="0" applyBorder="0" applyAlignment="0" applyProtection="0">
      <alignment vertical="center"/>
    </xf>
    <xf numFmtId="0" fontId="126" fillId="0" borderId="0" applyNumberFormat="0" applyFill="0" applyBorder="0" applyAlignment="0" applyProtection="0">
      <alignment vertical="center"/>
    </xf>
    <xf numFmtId="0" fontId="95" fillId="44" borderId="0" applyNumberFormat="0" applyBorder="0" applyAlignment="0" applyProtection="0">
      <alignment vertical="center"/>
    </xf>
    <xf numFmtId="0" fontId="95" fillId="44" borderId="0" applyNumberFormat="0" applyBorder="0" applyAlignment="0" applyProtection="0">
      <alignment vertical="center"/>
    </xf>
    <xf numFmtId="0" fontId="126" fillId="0" borderId="0" applyNumberFormat="0" applyFill="0" applyBorder="0" applyAlignment="0" applyProtection="0">
      <alignment vertical="center"/>
    </xf>
    <xf numFmtId="0" fontId="95" fillId="44" borderId="0" applyNumberFormat="0" applyBorder="0" applyAlignment="0" applyProtection="0">
      <alignment vertical="center"/>
    </xf>
    <xf numFmtId="0" fontId="95" fillId="44" borderId="0" applyNumberFormat="0" applyBorder="0" applyAlignment="0" applyProtection="0">
      <alignment vertical="center"/>
    </xf>
    <xf numFmtId="0" fontId="95" fillId="44" borderId="0" applyNumberFormat="0" applyBorder="0" applyAlignment="0" applyProtection="0">
      <alignment vertical="center"/>
    </xf>
    <xf numFmtId="0" fontId="95" fillId="44" borderId="0" applyNumberFormat="0" applyBorder="0" applyAlignment="0" applyProtection="0">
      <alignment vertical="center"/>
    </xf>
    <xf numFmtId="0" fontId="95" fillId="44" borderId="0" applyNumberFormat="0" applyBorder="0" applyAlignment="0" applyProtection="0">
      <alignment vertical="center"/>
    </xf>
    <xf numFmtId="0" fontId="126" fillId="0" borderId="0" applyNumberFormat="0" applyFill="0" applyBorder="0" applyAlignment="0" applyProtection="0">
      <alignment vertical="center"/>
    </xf>
    <xf numFmtId="0" fontId="95" fillId="44" borderId="0" applyNumberFormat="0" applyBorder="0" applyAlignment="0" applyProtection="0">
      <alignment vertical="center"/>
    </xf>
    <xf numFmtId="0" fontId="95" fillId="44" borderId="0" applyNumberFormat="0" applyBorder="0" applyAlignment="0" applyProtection="0">
      <alignment vertical="center"/>
    </xf>
    <xf numFmtId="0" fontId="95" fillId="44" borderId="0" applyNumberFormat="0" applyBorder="0" applyAlignment="0" applyProtection="0">
      <alignment vertical="center"/>
    </xf>
    <xf numFmtId="0" fontId="95" fillId="44" borderId="0" applyNumberFormat="0" applyBorder="0" applyAlignment="0" applyProtection="0">
      <alignment vertical="center"/>
    </xf>
    <xf numFmtId="0" fontId="95" fillId="44" borderId="0" applyNumberFormat="0" applyBorder="0" applyAlignment="0" applyProtection="0">
      <alignment vertical="center"/>
    </xf>
    <xf numFmtId="0" fontId="95" fillId="44" borderId="0" applyNumberFormat="0" applyBorder="0" applyAlignment="0" applyProtection="0">
      <alignment vertical="center"/>
    </xf>
    <xf numFmtId="0" fontId="95" fillId="44" borderId="0" applyNumberFormat="0" applyBorder="0" applyAlignment="0" applyProtection="0">
      <alignment vertical="center"/>
    </xf>
    <xf numFmtId="0" fontId="127" fillId="51" borderId="0" applyNumberFormat="0" applyBorder="0" applyAlignment="0" applyProtection="0">
      <alignment vertical="center"/>
    </xf>
    <xf numFmtId="0" fontId="95" fillId="44" borderId="0" applyNumberFormat="0" applyBorder="0" applyAlignment="0" applyProtection="0">
      <alignment vertical="center"/>
    </xf>
    <xf numFmtId="0" fontId="95" fillId="44" borderId="0" applyNumberFormat="0" applyBorder="0" applyAlignment="0" applyProtection="0">
      <alignment vertical="center"/>
    </xf>
    <xf numFmtId="0" fontId="127" fillId="51" borderId="0" applyNumberFormat="0" applyBorder="0" applyAlignment="0" applyProtection="0">
      <alignment vertical="center"/>
    </xf>
    <xf numFmtId="0" fontId="127" fillId="51" borderId="0" applyNumberFormat="0" applyBorder="0" applyAlignment="0" applyProtection="0">
      <alignment vertical="center"/>
    </xf>
    <xf numFmtId="0" fontId="127" fillId="51" borderId="0" applyNumberFormat="0" applyBorder="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127" fillId="44" borderId="0" applyNumberFormat="0" applyBorder="0" applyAlignment="0" applyProtection="0">
      <alignment vertical="center"/>
    </xf>
    <xf numFmtId="0" fontId="127" fillId="44" borderId="0" applyNumberFormat="0" applyBorder="0" applyAlignment="0" applyProtection="0">
      <alignment vertical="center"/>
    </xf>
    <xf numFmtId="0" fontId="127" fillId="44" borderId="0" applyNumberFormat="0" applyBorder="0" applyAlignment="0" applyProtection="0">
      <alignment vertical="center"/>
    </xf>
    <xf numFmtId="0" fontId="127" fillId="44" borderId="0" applyNumberFormat="0" applyBorder="0" applyAlignment="0" applyProtection="0">
      <alignment vertical="center"/>
    </xf>
    <xf numFmtId="0" fontId="0" fillId="0" borderId="0">
      <alignment vertical="center"/>
    </xf>
    <xf numFmtId="0" fontId="127" fillId="44" borderId="0" applyNumberFormat="0" applyBorder="0" applyAlignment="0" applyProtection="0">
      <alignment vertical="center"/>
    </xf>
    <xf numFmtId="0" fontId="127" fillId="44" borderId="0" applyNumberFormat="0" applyBorder="0" applyAlignment="0" applyProtection="0">
      <alignment vertical="center"/>
    </xf>
    <xf numFmtId="0" fontId="102" fillId="52" borderId="0" applyNumberFormat="0" applyBorder="0" applyAlignment="0" applyProtection="0">
      <alignment vertical="center"/>
    </xf>
    <xf numFmtId="0" fontId="127" fillId="44" borderId="0" applyNumberFormat="0" applyBorder="0" applyAlignment="0" applyProtection="0">
      <alignment vertical="center"/>
    </xf>
    <xf numFmtId="0" fontId="127" fillId="44" borderId="0" applyNumberFormat="0" applyBorder="0" applyAlignment="0" applyProtection="0">
      <alignment vertical="center"/>
    </xf>
    <xf numFmtId="0" fontId="92" fillId="44" borderId="0" applyNumberFormat="0" applyBorder="0" applyAlignment="0" applyProtection="0">
      <alignment vertical="center"/>
    </xf>
    <xf numFmtId="0" fontId="95" fillId="51" borderId="0" applyNumberFormat="0" applyBorder="0" applyAlignment="0" applyProtection="0">
      <alignment vertical="center"/>
    </xf>
    <xf numFmtId="0" fontId="107" fillId="0" borderId="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51" fillId="0" borderId="27" applyNumberFormat="0" applyFill="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28" fillId="0" borderId="43" applyNumberFormat="0" applyFill="0" applyAlignment="0" applyProtection="0">
      <alignment vertical="center"/>
    </xf>
    <xf numFmtId="0" fontId="31" fillId="0" borderId="0">
      <alignment vertical="center"/>
    </xf>
    <xf numFmtId="0" fontId="88" fillId="37" borderId="0" applyNumberFormat="0" applyBorder="0" applyAlignment="0" applyProtection="0">
      <alignment vertical="center"/>
    </xf>
    <xf numFmtId="0" fontId="31" fillId="0" borderId="0">
      <alignment vertical="center"/>
    </xf>
    <xf numFmtId="0" fontId="88" fillId="37" borderId="0" applyNumberFormat="0" applyBorder="0" applyAlignment="0" applyProtection="0">
      <alignment vertical="center"/>
    </xf>
    <xf numFmtId="0" fontId="31" fillId="0" borderId="0">
      <alignment vertical="center"/>
    </xf>
    <xf numFmtId="0" fontId="88" fillId="37" borderId="0" applyNumberFormat="0" applyBorder="0" applyAlignment="0" applyProtection="0">
      <alignment vertical="center"/>
    </xf>
    <xf numFmtId="0" fontId="31" fillId="0" borderId="0">
      <alignment vertical="center"/>
    </xf>
    <xf numFmtId="0" fontId="31" fillId="0" borderId="0">
      <alignment vertical="center"/>
    </xf>
    <xf numFmtId="0" fontId="88" fillId="37" borderId="0" applyNumberFormat="0" applyBorder="0" applyAlignment="0" applyProtection="0">
      <alignment vertical="center"/>
    </xf>
    <xf numFmtId="0" fontId="31" fillId="0" borderId="0">
      <alignment vertical="center"/>
    </xf>
    <xf numFmtId="0" fontId="31" fillId="0" borderId="0">
      <alignment vertical="center"/>
    </xf>
    <xf numFmtId="0" fontId="129" fillId="43" borderId="4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39" borderId="34" applyNumberFormat="0" applyFont="0" applyAlignment="0" applyProtection="0">
      <alignment vertical="center"/>
    </xf>
    <xf numFmtId="0" fontId="0" fillId="0" borderId="0">
      <alignment vertical="center"/>
    </xf>
    <xf numFmtId="0" fontId="31" fillId="0" borderId="0">
      <alignment vertical="center"/>
    </xf>
    <xf numFmtId="0" fontId="0" fillId="39" borderId="34" applyNumberFormat="0" applyFont="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0" fillId="39" borderId="34" applyNumberFormat="0" applyFont="0" applyAlignment="0" applyProtection="0">
      <alignment vertical="center"/>
    </xf>
    <xf numFmtId="0" fontId="0"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alignment vertical="center"/>
    </xf>
    <xf numFmtId="0" fontId="0" fillId="39" borderId="34" applyNumberFormat="0" applyFont="0" applyAlignment="0" applyProtection="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84" fillId="63" borderId="0" applyNumberFormat="0" applyBorder="0" applyAlignment="0" applyProtection="0">
      <alignment vertical="center"/>
    </xf>
    <xf numFmtId="0" fontId="31" fillId="0" borderId="0">
      <alignment vertical="center"/>
    </xf>
    <xf numFmtId="0" fontId="84" fillId="63"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11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84" fillId="53"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30" fillId="0" borderId="0">
      <alignment vertical="center"/>
    </xf>
    <xf numFmtId="0" fontId="130" fillId="0" borderId="0">
      <alignment vertical="center"/>
    </xf>
    <xf numFmtId="0" fontId="31" fillId="0" borderId="0">
      <alignment vertical="center"/>
    </xf>
    <xf numFmtId="0" fontId="31" fillId="0" borderId="0">
      <alignment vertical="center"/>
    </xf>
    <xf numFmtId="0" fontId="13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30" fillId="0" borderId="0">
      <alignment vertical="center"/>
    </xf>
    <xf numFmtId="0" fontId="13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3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03" fillId="40" borderId="32" applyNumberFormat="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29" fillId="43" borderId="44" applyNumberFormat="0" applyAlignment="0" applyProtection="0">
      <alignment vertical="center"/>
    </xf>
    <xf numFmtId="0" fontId="31" fillId="0" borderId="0">
      <alignment vertical="center"/>
    </xf>
    <xf numFmtId="0" fontId="31" fillId="0" borderId="0">
      <alignment vertical="center"/>
    </xf>
    <xf numFmtId="0" fontId="103" fillId="40" borderId="32" applyNumberFormat="0" applyAlignment="0" applyProtection="0">
      <alignment vertical="center"/>
    </xf>
    <xf numFmtId="0" fontId="129" fillId="43" borderId="44" applyNumberFormat="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09" fillId="50" borderId="37" applyNumberFormat="0" applyAlignment="0" applyProtection="0">
      <alignment vertical="center"/>
    </xf>
    <xf numFmtId="0" fontId="0" fillId="0" borderId="0">
      <alignment vertical="center"/>
    </xf>
    <xf numFmtId="0" fontId="109" fillId="50" borderId="37" applyNumberFormat="0" applyAlignment="0" applyProtection="0">
      <alignment vertical="center"/>
    </xf>
    <xf numFmtId="0" fontId="31" fillId="0" borderId="0">
      <alignment vertical="center"/>
    </xf>
    <xf numFmtId="0" fontId="109" fillId="50" borderId="37" applyNumberFormat="0" applyAlignment="0" applyProtection="0">
      <alignment vertical="center"/>
    </xf>
    <xf numFmtId="0" fontId="31" fillId="0" borderId="0">
      <alignment vertical="center"/>
    </xf>
    <xf numFmtId="0" fontId="109" fillId="50" borderId="37" applyNumberFormat="0" applyAlignment="0" applyProtection="0">
      <alignment vertical="center"/>
    </xf>
    <xf numFmtId="0" fontId="31" fillId="0" borderId="0">
      <alignment vertical="center"/>
    </xf>
    <xf numFmtId="0" fontId="109" fillId="50" borderId="37" applyNumberFormat="0" applyAlignment="0" applyProtection="0">
      <alignment vertical="center"/>
    </xf>
    <xf numFmtId="0" fontId="31" fillId="0" borderId="0">
      <alignment vertical="center"/>
    </xf>
    <xf numFmtId="0" fontId="31" fillId="0" borderId="0">
      <alignment vertical="center"/>
    </xf>
    <xf numFmtId="0" fontId="109" fillId="50" borderId="37" applyNumberFormat="0" applyAlignment="0" applyProtection="0">
      <alignment vertical="center"/>
    </xf>
    <xf numFmtId="0" fontId="97" fillId="37" borderId="0" applyNumberFormat="0" applyBorder="0" applyAlignment="0" applyProtection="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3" fillId="40" borderId="32" applyNumberFormat="0" applyAlignment="0" applyProtection="0">
      <alignment vertical="center"/>
    </xf>
    <xf numFmtId="0" fontId="31" fillId="0" borderId="0">
      <alignment vertical="center"/>
    </xf>
    <xf numFmtId="0" fontId="103" fillId="40" borderId="32" applyNumberFormat="0" applyAlignment="0" applyProtection="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91" fillId="0" borderId="0">
      <alignment vertical="center"/>
    </xf>
    <xf numFmtId="0" fontId="31" fillId="0" borderId="0">
      <alignment vertical="center"/>
    </xf>
    <xf numFmtId="0" fontId="31" fillId="0" borderId="0">
      <alignment vertical="center"/>
    </xf>
    <xf numFmtId="0" fontId="103" fillId="40" borderId="32" applyNumberFormat="0" applyAlignment="0" applyProtection="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28" fillId="0" borderId="43" applyNumberFormat="0" applyFill="0" applyAlignment="0" applyProtection="0">
      <alignment vertical="center"/>
    </xf>
    <xf numFmtId="0" fontId="0" fillId="0" borderId="0">
      <alignment vertical="center"/>
    </xf>
    <xf numFmtId="0" fontId="0" fillId="0" borderId="0">
      <alignment vertical="center"/>
    </xf>
    <xf numFmtId="0" fontId="128" fillId="0" borderId="43"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8" fillId="0" borderId="43" applyNumberFormat="0" applyFill="0" applyAlignment="0" applyProtection="0">
      <alignment vertical="center"/>
    </xf>
    <xf numFmtId="0" fontId="0" fillId="0" borderId="0">
      <alignment vertical="center"/>
    </xf>
    <xf numFmtId="0" fontId="128" fillId="0" borderId="43" applyNumberFormat="0" applyFill="0" applyAlignment="0" applyProtection="0">
      <alignment vertical="center"/>
    </xf>
    <xf numFmtId="0" fontId="0" fillId="0" borderId="0">
      <alignment vertical="center"/>
    </xf>
    <xf numFmtId="0" fontId="0" fillId="0" borderId="0">
      <alignment vertical="center"/>
    </xf>
    <xf numFmtId="0" fontId="128" fillId="0" borderId="43" applyNumberFormat="0" applyFill="0" applyAlignment="0" applyProtection="0">
      <alignment vertical="center"/>
    </xf>
    <xf numFmtId="0" fontId="0" fillId="0" borderId="0">
      <alignment vertical="center"/>
    </xf>
    <xf numFmtId="0" fontId="0" fillId="0" borderId="0">
      <alignment vertical="center"/>
    </xf>
    <xf numFmtId="0" fontId="128" fillId="0" borderId="43"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0" fillId="0" borderId="0" applyAlignment="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101" fillId="0" borderId="2">
      <alignment horizontal="left" vertical="center"/>
    </xf>
    <xf numFmtId="0" fontId="0" fillId="39" borderId="34" applyNumberFormat="0" applyFont="0" applyAlignment="0" applyProtection="0">
      <alignment vertical="center"/>
    </xf>
    <xf numFmtId="0" fontId="101" fillId="0" borderId="2">
      <alignment horizontal="left" vertical="center"/>
    </xf>
    <xf numFmtId="0" fontId="101" fillId="0" borderId="2">
      <alignment horizontal="left" vertical="center"/>
    </xf>
    <xf numFmtId="0" fontId="0" fillId="39" borderId="34" applyNumberFormat="0" applyFont="0" applyAlignment="0" applyProtection="0">
      <alignment vertical="center"/>
    </xf>
    <xf numFmtId="0" fontId="101" fillId="0" borderId="2">
      <alignment horizontal="left" vertical="center"/>
    </xf>
    <xf numFmtId="0" fontId="101" fillId="0" borderId="2">
      <alignment horizontal="left" vertical="center"/>
    </xf>
    <xf numFmtId="0" fontId="101" fillId="0" borderId="2">
      <alignment horizontal="left" vertical="center"/>
    </xf>
    <xf numFmtId="0" fontId="101" fillId="0" borderId="2">
      <alignment horizontal="lef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131" fillId="40" borderId="37" applyNumberFormat="0" applyAlignment="0" applyProtection="0">
      <alignment vertical="center"/>
    </xf>
    <xf numFmtId="0" fontId="31" fillId="0" borderId="0">
      <alignment vertical="center"/>
    </xf>
    <xf numFmtId="1" fontId="91" fillId="0" borderId="28" applyFill="0" applyProtection="0">
      <alignment horizontal="center" vertical="center"/>
    </xf>
    <xf numFmtId="0" fontId="31" fillId="0" borderId="0">
      <alignment vertical="center"/>
    </xf>
    <xf numFmtId="0" fontId="131" fillId="40" borderId="37" applyNumberFormat="0" applyAlignment="0" applyProtection="0">
      <alignment vertical="center"/>
    </xf>
    <xf numFmtId="0" fontId="31" fillId="0" borderId="0">
      <alignment vertical="center"/>
    </xf>
    <xf numFmtId="0" fontId="31" fillId="0" borderId="0">
      <alignment vertical="center"/>
    </xf>
    <xf numFmtId="0" fontId="131" fillId="40" borderId="37" applyNumberFormat="0" applyAlignment="0" applyProtection="0">
      <alignment vertical="center"/>
    </xf>
    <xf numFmtId="0" fontId="31" fillId="0" borderId="0">
      <alignment vertical="center"/>
    </xf>
    <xf numFmtId="0" fontId="130" fillId="0" borderId="0">
      <alignment vertical="center"/>
    </xf>
    <xf numFmtId="0" fontId="131" fillId="40" borderId="37" applyNumberFormat="0" applyAlignment="0" applyProtection="0">
      <alignment vertical="center"/>
    </xf>
    <xf numFmtId="0" fontId="130" fillId="0" borderId="0">
      <alignment vertical="center"/>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center"/>
    </xf>
    <xf numFmtId="0" fontId="88" fillId="37" borderId="0" applyNumberFormat="0" applyBorder="0" applyAlignment="0" applyProtection="0">
      <alignment vertical="center"/>
    </xf>
    <xf numFmtId="0" fontId="88" fillId="37" borderId="0" applyNumberFormat="0" applyBorder="0" applyAlignment="0" applyProtection="0">
      <alignment vertical="center"/>
    </xf>
    <xf numFmtId="0" fontId="88" fillId="37" borderId="0" applyNumberFormat="0" applyBorder="0" applyAlignment="0" applyProtection="0">
      <alignment vertical="center"/>
    </xf>
    <xf numFmtId="0" fontId="88" fillId="37" borderId="0" applyNumberFormat="0" applyBorder="0" applyAlignment="0" applyProtection="0">
      <alignment vertical="center"/>
    </xf>
    <xf numFmtId="0" fontId="88" fillId="37" borderId="0" applyNumberFormat="0" applyBorder="0" applyAlignment="0" applyProtection="0">
      <alignment vertical="center"/>
    </xf>
    <xf numFmtId="0" fontId="88" fillId="37" borderId="0" applyNumberFormat="0" applyBorder="0" applyAlignment="0" applyProtection="0">
      <alignment vertical="center"/>
    </xf>
    <xf numFmtId="0" fontId="88" fillId="37" borderId="0" applyNumberFormat="0" applyBorder="0" applyAlignment="0" applyProtection="0">
      <alignment vertical="center"/>
    </xf>
    <xf numFmtId="0" fontId="88" fillId="37" borderId="0" applyNumberFormat="0" applyBorder="0" applyAlignment="0" applyProtection="0">
      <alignment vertical="center"/>
    </xf>
    <xf numFmtId="0" fontId="97" fillId="42" borderId="0" applyNumberFormat="0" applyBorder="0" applyAlignment="0" applyProtection="0">
      <alignment vertical="center"/>
    </xf>
    <xf numFmtId="0" fontId="97" fillId="42" borderId="0" applyNumberFormat="0" applyBorder="0" applyAlignment="0" applyProtection="0">
      <alignment vertical="center"/>
    </xf>
    <xf numFmtId="0" fontId="97" fillId="42" borderId="0" applyNumberFormat="0" applyBorder="0" applyAlignment="0" applyProtection="0">
      <alignment vertical="center"/>
    </xf>
    <xf numFmtId="0" fontId="97" fillId="42" borderId="0" applyNumberFormat="0" applyBorder="0" applyAlignment="0" applyProtection="0">
      <alignment vertical="center"/>
    </xf>
    <xf numFmtId="0" fontId="88" fillId="42" borderId="0" applyNumberFormat="0" applyBorder="0" applyAlignment="0" applyProtection="0">
      <alignment vertical="center"/>
    </xf>
    <xf numFmtId="0" fontId="88" fillId="42" borderId="0" applyNumberFormat="0" applyBorder="0" applyAlignment="0" applyProtection="0">
      <alignment vertical="center"/>
    </xf>
    <xf numFmtId="0" fontId="88" fillId="42" borderId="0" applyNumberFormat="0" applyBorder="0" applyAlignment="0" applyProtection="0">
      <alignment vertical="center"/>
    </xf>
    <xf numFmtId="0" fontId="88" fillId="42" borderId="0" applyNumberFormat="0" applyBorder="0" applyAlignment="0" applyProtection="0">
      <alignment vertical="center"/>
    </xf>
    <xf numFmtId="0" fontId="88" fillId="42" borderId="0" applyNumberFormat="0" applyBorder="0" applyAlignment="0" applyProtection="0">
      <alignment vertical="center"/>
    </xf>
    <xf numFmtId="0" fontId="88" fillId="42" borderId="0" applyNumberFormat="0" applyBorder="0" applyAlignment="0" applyProtection="0">
      <alignment vertical="center"/>
    </xf>
    <xf numFmtId="0" fontId="88" fillId="42" borderId="0" applyNumberFormat="0" applyBorder="0" applyAlignment="0" applyProtection="0">
      <alignment vertical="center"/>
    </xf>
    <xf numFmtId="0" fontId="88" fillId="42" borderId="0" applyNumberFormat="0" applyBorder="0" applyAlignment="0" applyProtection="0">
      <alignment vertical="center"/>
    </xf>
    <xf numFmtId="0" fontId="126" fillId="0" borderId="0" applyNumberFormat="0" applyFill="0" applyBorder="0" applyAlignment="0" applyProtection="0">
      <alignment vertical="center"/>
    </xf>
    <xf numFmtId="0" fontId="88" fillId="42" borderId="0" applyNumberFormat="0" applyBorder="0" applyAlignment="0" applyProtection="0">
      <alignment vertical="center"/>
    </xf>
    <xf numFmtId="0" fontId="88" fillId="42" borderId="0" applyNumberFormat="0" applyBorder="0" applyAlignment="0" applyProtection="0">
      <alignment vertical="center"/>
    </xf>
    <xf numFmtId="0" fontId="126" fillId="0" borderId="0" applyNumberFormat="0" applyFill="0" applyBorder="0" applyAlignment="0" applyProtection="0">
      <alignment vertical="center"/>
    </xf>
    <xf numFmtId="0" fontId="88" fillId="42" borderId="0" applyNumberFormat="0" applyBorder="0" applyAlignment="0" applyProtection="0">
      <alignment vertical="center"/>
    </xf>
    <xf numFmtId="0" fontId="88" fillId="42" borderId="0" applyNumberFormat="0" applyBorder="0" applyAlignment="0" applyProtection="0">
      <alignment vertical="center"/>
    </xf>
    <xf numFmtId="0" fontId="88" fillId="42" borderId="0" applyNumberFormat="0" applyBorder="0" applyAlignment="0" applyProtection="0">
      <alignment vertical="center"/>
    </xf>
    <xf numFmtId="0" fontId="88" fillId="42" borderId="0" applyNumberFormat="0" applyBorder="0" applyAlignment="0" applyProtection="0">
      <alignment vertical="center"/>
    </xf>
    <xf numFmtId="0" fontId="88" fillId="42" borderId="0" applyNumberFormat="0" applyBorder="0" applyAlignment="0" applyProtection="0">
      <alignment vertical="center"/>
    </xf>
    <xf numFmtId="0" fontId="97" fillId="37" borderId="0" applyNumberFormat="0" applyBorder="0" applyAlignment="0" applyProtection="0">
      <alignment vertical="center"/>
    </xf>
    <xf numFmtId="0" fontId="97" fillId="37" borderId="0" applyNumberFormat="0" applyBorder="0" applyAlignment="0" applyProtection="0">
      <alignment vertical="center"/>
    </xf>
    <xf numFmtId="0" fontId="97" fillId="37" borderId="0" applyNumberFormat="0" applyBorder="0" applyAlignment="0" applyProtection="0">
      <alignment vertical="center"/>
    </xf>
    <xf numFmtId="0" fontId="97" fillId="37" borderId="0" applyNumberFormat="0" applyBorder="0" applyAlignment="0" applyProtection="0">
      <alignment vertical="center"/>
    </xf>
    <xf numFmtId="0" fontId="91" fillId="0" borderId="12" applyNumberFormat="0" applyFill="0" applyProtection="0">
      <alignment horizontal="left" vertical="center"/>
    </xf>
    <xf numFmtId="0" fontId="97" fillId="37" borderId="0" applyNumberFormat="0" applyBorder="0" applyAlignment="0" applyProtection="0">
      <alignment vertical="center"/>
    </xf>
    <xf numFmtId="0" fontId="97" fillId="37" borderId="0" applyNumberFormat="0" applyBorder="0" applyAlignment="0" applyProtection="0">
      <alignment vertical="center"/>
    </xf>
    <xf numFmtId="0" fontId="97" fillId="37" borderId="0" applyNumberFormat="0" applyBorder="0" applyAlignment="0" applyProtection="0">
      <alignment vertical="center"/>
    </xf>
    <xf numFmtId="0" fontId="97" fillId="37" borderId="0" applyNumberFormat="0" applyBorder="0" applyAlignment="0" applyProtection="0">
      <alignment vertical="center"/>
    </xf>
    <xf numFmtId="0" fontId="88" fillId="42" borderId="0" applyNumberFormat="0" applyBorder="0" applyAlignment="0" applyProtection="0">
      <alignment vertical="center"/>
    </xf>
    <xf numFmtId="0" fontId="88" fillId="42" borderId="0" applyNumberFormat="0" applyBorder="0" applyAlignment="0" applyProtection="0">
      <alignment vertical="center"/>
    </xf>
    <xf numFmtId="0" fontId="88" fillId="42" borderId="0" applyNumberFormat="0" applyBorder="0" applyAlignment="0" applyProtection="0">
      <alignment vertical="center"/>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136" fillId="0" borderId="0" applyNumberFormat="0" applyFill="0" applyBorder="0" applyAlignment="0" applyProtection="0">
      <alignment vertical="center"/>
    </xf>
    <xf numFmtId="0" fontId="51" fillId="0" borderId="40" applyNumberFormat="0" applyFill="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51" fillId="0" borderId="40" applyNumberFormat="0" applyFill="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136" fillId="0" borderId="0" applyNumberFormat="0" applyFill="0" applyBorder="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136" fillId="0" borderId="0" applyNumberFormat="0" applyFill="0" applyBorder="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4" fontId="0" fillId="0" borderId="0" applyFont="0" applyFill="0" applyBorder="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131" fillId="40" borderId="37" applyNumberFormat="0" applyAlignment="0" applyProtection="0">
      <alignment vertical="center"/>
    </xf>
    <xf numFmtId="0" fontId="131" fillId="40" borderId="37" applyNumberFormat="0" applyAlignment="0" applyProtection="0">
      <alignment vertical="center"/>
    </xf>
    <xf numFmtId="0" fontId="131" fillId="40" borderId="37" applyNumberFormat="0" applyAlignment="0" applyProtection="0">
      <alignment vertical="center"/>
    </xf>
    <xf numFmtId="0" fontId="131" fillId="40" borderId="37" applyNumberFormat="0" applyAlignment="0" applyProtection="0">
      <alignment vertical="center"/>
    </xf>
    <xf numFmtId="0" fontId="131" fillId="40" borderId="37" applyNumberFormat="0" applyAlignment="0" applyProtection="0">
      <alignment vertical="center"/>
    </xf>
    <xf numFmtId="0" fontId="131" fillId="40" borderId="37" applyNumberFormat="0" applyAlignment="0" applyProtection="0">
      <alignment vertical="center"/>
    </xf>
    <xf numFmtId="0" fontId="131" fillId="40" borderId="37" applyNumberFormat="0" applyAlignment="0" applyProtection="0">
      <alignment vertical="center"/>
    </xf>
    <xf numFmtId="0" fontId="131" fillId="40" borderId="37" applyNumberFormat="0" applyAlignment="0" applyProtection="0">
      <alignment vertical="center"/>
    </xf>
    <xf numFmtId="0" fontId="131" fillId="40" borderId="37" applyNumberFormat="0" applyAlignment="0" applyProtection="0">
      <alignment vertical="center"/>
    </xf>
    <xf numFmtId="0" fontId="131" fillId="40" borderId="37" applyNumberFormat="0" applyAlignment="0" applyProtection="0">
      <alignment vertical="center"/>
    </xf>
    <xf numFmtId="0" fontId="131" fillId="40" borderId="37" applyNumberFormat="0" applyAlignment="0" applyProtection="0">
      <alignment vertical="center"/>
    </xf>
    <xf numFmtId="0" fontId="131" fillId="40" borderId="37" applyNumberFormat="0" applyAlignment="0" applyProtection="0">
      <alignment vertical="center"/>
    </xf>
    <xf numFmtId="0" fontId="131" fillId="40" borderId="37" applyNumberFormat="0" applyAlignment="0" applyProtection="0">
      <alignment vertical="center"/>
    </xf>
    <xf numFmtId="0" fontId="131" fillId="40" borderId="37" applyNumberFormat="0" applyAlignment="0" applyProtection="0">
      <alignment vertical="center"/>
    </xf>
    <xf numFmtId="0" fontId="131" fillId="40" borderId="37" applyNumberFormat="0" applyAlignment="0" applyProtection="0">
      <alignment vertical="center"/>
    </xf>
    <xf numFmtId="0" fontId="131" fillId="40" borderId="37" applyNumberFormat="0" applyAlignment="0" applyProtection="0">
      <alignment vertical="center"/>
    </xf>
    <xf numFmtId="0" fontId="131" fillId="40" borderId="37" applyNumberFormat="0" applyAlignment="0" applyProtection="0">
      <alignment vertical="center"/>
    </xf>
    <xf numFmtId="0" fontId="129" fillId="43" borderId="44" applyNumberFormat="0" applyAlignment="0" applyProtection="0">
      <alignment vertical="center"/>
    </xf>
    <xf numFmtId="0" fontId="129" fillId="43" borderId="44" applyNumberFormat="0" applyAlignment="0" applyProtection="0">
      <alignment vertical="center"/>
    </xf>
    <xf numFmtId="0" fontId="129" fillId="43" borderId="44" applyNumberFormat="0" applyAlignment="0" applyProtection="0">
      <alignment vertical="center"/>
    </xf>
    <xf numFmtId="0" fontId="129" fillId="43" borderId="44" applyNumberFormat="0" applyAlignment="0" applyProtection="0">
      <alignment vertical="center"/>
    </xf>
    <xf numFmtId="0" fontId="129" fillId="43" borderId="44" applyNumberFormat="0" applyAlignment="0" applyProtection="0">
      <alignment vertical="center"/>
    </xf>
    <xf numFmtId="0" fontId="129" fillId="43" borderId="44" applyNumberFormat="0" applyAlignment="0" applyProtection="0">
      <alignment vertical="center"/>
    </xf>
    <xf numFmtId="0" fontId="129" fillId="43" borderId="44" applyNumberFormat="0" applyAlignment="0" applyProtection="0">
      <alignment vertical="center"/>
    </xf>
    <xf numFmtId="0" fontId="129" fillId="43" borderId="44" applyNumberFormat="0" applyAlignment="0" applyProtection="0">
      <alignment vertical="center"/>
    </xf>
    <xf numFmtId="0" fontId="129" fillId="43" borderId="44" applyNumberFormat="0" applyAlignment="0" applyProtection="0">
      <alignment vertical="center"/>
    </xf>
    <xf numFmtId="0" fontId="129" fillId="43" borderId="44" applyNumberFormat="0" applyAlignment="0" applyProtection="0">
      <alignment vertical="center"/>
    </xf>
    <xf numFmtId="0" fontId="129" fillId="43" borderId="44" applyNumberFormat="0" applyAlignment="0" applyProtection="0">
      <alignment vertical="center"/>
    </xf>
    <xf numFmtId="0" fontId="129" fillId="43" borderId="44" applyNumberFormat="0" applyAlignment="0" applyProtection="0">
      <alignment vertical="center"/>
    </xf>
    <xf numFmtId="0" fontId="129" fillId="43" borderId="44" applyNumberFormat="0" applyAlignment="0" applyProtection="0">
      <alignment vertical="center"/>
    </xf>
    <xf numFmtId="0" fontId="129" fillId="43" borderId="44" applyNumberFormat="0" applyAlignment="0" applyProtection="0">
      <alignment vertical="center"/>
    </xf>
    <xf numFmtId="0" fontId="129" fillId="43" borderId="44" applyNumberFormat="0" applyAlignment="0" applyProtection="0">
      <alignment vertical="center"/>
    </xf>
    <xf numFmtId="0" fontId="129" fillId="43" borderId="44" applyNumberFormat="0" applyAlignment="0" applyProtection="0">
      <alignment vertical="center"/>
    </xf>
    <xf numFmtId="0" fontId="129" fillId="43" borderId="44" applyNumberFormat="0" applyAlignment="0" applyProtection="0">
      <alignment vertical="center"/>
    </xf>
    <xf numFmtId="0" fontId="129" fillId="43" borderId="44" applyNumberFormat="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86" fillId="0" borderId="28" applyNumberFormat="0" applyFill="0" applyProtection="0">
      <alignment horizontal="left" vertical="center"/>
    </xf>
    <xf numFmtId="0" fontId="86" fillId="0" borderId="28" applyNumberFormat="0" applyFill="0" applyProtection="0">
      <alignment horizontal="left" vertical="center"/>
    </xf>
    <xf numFmtId="0" fontId="86" fillId="0" borderId="28" applyNumberFormat="0" applyFill="0" applyProtection="0">
      <alignment horizontal="left" vertical="center"/>
    </xf>
    <xf numFmtId="0" fontId="86" fillId="0" borderId="28" applyNumberFormat="0" applyFill="0" applyProtection="0">
      <alignment horizontal="left" vertical="center"/>
    </xf>
    <xf numFmtId="0" fontId="86" fillId="0" borderId="28" applyNumberFormat="0" applyFill="0" applyProtection="0">
      <alignment horizontal="left" vertical="center"/>
    </xf>
    <xf numFmtId="0" fontId="86" fillId="0" borderId="28" applyNumberFormat="0" applyFill="0" applyProtection="0">
      <alignment horizontal="left" vertical="center"/>
    </xf>
    <xf numFmtId="0" fontId="86" fillId="0" borderId="28" applyNumberFormat="0" applyFill="0" applyProtection="0">
      <alignment horizontal="left" vertical="center"/>
    </xf>
    <xf numFmtId="0" fontId="86" fillId="0" borderId="28" applyNumberFormat="0" applyFill="0" applyProtection="0">
      <alignment horizontal="lef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28" fillId="0" borderId="43" applyNumberFormat="0" applyFill="0" applyAlignment="0" applyProtection="0">
      <alignment vertical="center"/>
    </xf>
    <xf numFmtId="0" fontId="128" fillId="0" borderId="43" applyNumberFormat="0" applyFill="0" applyAlignment="0" applyProtection="0">
      <alignment vertical="center"/>
    </xf>
    <xf numFmtId="0" fontId="128" fillId="0" borderId="43" applyNumberFormat="0" applyFill="0" applyAlignment="0" applyProtection="0">
      <alignment vertical="center"/>
    </xf>
    <xf numFmtId="0" fontId="128" fillId="0" borderId="43" applyNumberFormat="0" applyFill="0" applyAlignment="0" applyProtection="0">
      <alignment vertical="center"/>
    </xf>
    <xf numFmtId="0" fontId="128" fillId="0" borderId="43" applyNumberFormat="0" applyFill="0" applyAlignment="0" applyProtection="0">
      <alignment vertical="center"/>
    </xf>
    <xf numFmtId="0" fontId="128" fillId="0" borderId="43" applyNumberFormat="0" applyFill="0" applyAlignment="0" applyProtection="0">
      <alignment vertical="center"/>
    </xf>
    <xf numFmtId="0" fontId="128" fillId="0" borderId="43" applyNumberFormat="0" applyFill="0" applyAlignment="0" applyProtection="0">
      <alignment vertical="center"/>
    </xf>
    <xf numFmtId="0" fontId="128" fillId="0" borderId="43" applyNumberFormat="0" applyFill="0" applyAlignment="0" applyProtection="0">
      <alignment vertical="center"/>
    </xf>
    <xf numFmtId="0" fontId="128" fillId="0" borderId="43" applyNumberFormat="0" applyFill="0" applyAlignment="0" applyProtection="0">
      <alignment vertical="center"/>
    </xf>
    <xf numFmtId="0" fontId="128" fillId="0" borderId="43" applyNumberFormat="0" applyFill="0" applyAlignment="0" applyProtection="0">
      <alignment vertical="center"/>
    </xf>
    <xf numFmtId="0" fontId="128" fillId="0" borderId="43" applyNumberFormat="0" applyFill="0" applyAlignment="0" applyProtection="0">
      <alignment vertical="center"/>
    </xf>
    <xf numFmtId="0" fontId="128" fillId="0" borderId="43" applyNumberFormat="0" applyFill="0" applyAlignment="0" applyProtection="0">
      <alignment vertical="center"/>
    </xf>
    <xf numFmtId="0" fontId="128" fillId="0" borderId="43" applyNumberFormat="0" applyFill="0" applyAlignment="0" applyProtection="0">
      <alignment vertical="center"/>
    </xf>
    <xf numFmtId="0" fontId="107" fillId="0" borderId="0">
      <alignment vertical="center"/>
    </xf>
    <xf numFmtId="0" fontId="109" fillId="50" borderId="37" applyNumberFormat="0" applyAlignment="0" applyProtection="0">
      <alignment vertical="center"/>
    </xf>
    <xf numFmtId="193"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2" fontId="0" fillId="0" borderId="0" applyFont="0" applyFill="0" applyBorder="0" applyAlignment="0" applyProtection="0">
      <alignment vertical="center"/>
    </xf>
    <xf numFmtId="43" fontId="0" fillId="0" borderId="0" applyFont="0" applyFill="0" applyBorder="0" applyAlignment="0" applyProtection="0">
      <alignment vertical="center"/>
    </xf>
    <xf numFmtId="192"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2" fillId="64" borderId="0" applyNumberFormat="0" applyBorder="0" applyAlignment="0" applyProtection="0">
      <alignment vertical="center"/>
    </xf>
    <xf numFmtId="0" fontId="112" fillId="64" borderId="0" applyNumberFormat="0" applyBorder="0" applyAlignment="0" applyProtection="0">
      <alignment vertical="center"/>
    </xf>
    <xf numFmtId="0" fontId="112" fillId="59" borderId="0" applyNumberFormat="0" applyBorder="0" applyAlignment="0" applyProtection="0">
      <alignment vertical="center"/>
    </xf>
    <xf numFmtId="0" fontId="112" fillId="65" borderId="0" applyNumberFormat="0" applyBorder="0" applyAlignment="0" applyProtection="0">
      <alignment vertical="center"/>
    </xf>
    <xf numFmtId="0" fontId="112" fillId="65" borderId="0" applyNumberFormat="0" applyBorder="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84" fillId="66" borderId="0" applyNumberFormat="0" applyBorder="0" applyAlignment="0" applyProtection="0">
      <alignment vertical="center"/>
    </xf>
    <xf numFmtId="0" fontId="84" fillId="66"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35" borderId="0" applyNumberFormat="0" applyBorder="0" applyAlignment="0" applyProtection="0">
      <alignment vertical="center"/>
    </xf>
    <xf numFmtId="0" fontId="84" fillId="56" borderId="0" applyNumberFormat="0" applyBorder="0" applyAlignment="0" applyProtection="0">
      <alignment vertical="center"/>
    </xf>
    <xf numFmtId="0" fontId="84" fillId="56" borderId="0" applyNumberFormat="0" applyBorder="0" applyAlignment="0" applyProtection="0">
      <alignment vertical="center"/>
    </xf>
    <xf numFmtId="0" fontId="84" fillId="56" borderId="0" applyNumberFormat="0" applyBorder="0" applyAlignment="0" applyProtection="0">
      <alignment vertical="center"/>
    </xf>
    <xf numFmtId="0" fontId="84" fillId="56" borderId="0" applyNumberFormat="0" applyBorder="0" applyAlignment="0" applyProtection="0">
      <alignment vertical="center"/>
    </xf>
    <xf numFmtId="0" fontId="84" fillId="67" borderId="0" applyNumberFormat="0" applyBorder="0" applyAlignment="0" applyProtection="0">
      <alignment vertical="center"/>
    </xf>
    <xf numFmtId="0" fontId="84" fillId="67" borderId="0" applyNumberFormat="0" applyBorder="0" applyAlignment="0" applyProtection="0">
      <alignment vertical="center"/>
    </xf>
    <xf numFmtId="0" fontId="84" fillId="67" borderId="0" applyNumberFormat="0" applyBorder="0" applyAlignment="0" applyProtection="0">
      <alignment vertical="center"/>
    </xf>
    <xf numFmtId="0" fontId="84" fillId="67" borderId="0" applyNumberFormat="0" applyBorder="0" applyAlignment="0" applyProtection="0">
      <alignment vertical="center"/>
    </xf>
    <xf numFmtId="0" fontId="84" fillId="54" borderId="0" applyNumberFormat="0" applyBorder="0" applyAlignment="0" applyProtection="0">
      <alignment vertical="center"/>
    </xf>
    <xf numFmtId="0" fontId="84" fillId="54" borderId="0" applyNumberFormat="0" applyBorder="0" applyAlignment="0" applyProtection="0">
      <alignment vertical="center"/>
    </xf>
    <xf numFmtId="0" fontId="84" fillId="38" borderId="0" applyNumberFormat="0" applyBorder="0" applyAlignment="0" applyProtection="0">
      <alignment vertical="center"/>
    </xf>
    <xf numFmtId="0" fontId="84" fillId="36" borderId="0" applyNumberFormat="0" applyBorder="0" applyAlignment="0" applyProtection="0">
      <alignment vertical="center"/>
    </xf>
    <xf numFmtId="0" fontId="84" fillId="36" borderId="0" applyNumberFormat="0" applyBorder="0" applyAlignment="0" applyProtection="0">
      <alignment vertical="center"/>
    </xf>
    <xf numFmtId="0" fontId="84" fillId="36" borderId="0" applyNumberFormat="0" applyBorder="0" applyAlignment="0" applyProtection="0">
      <alignment vertical="center"/>
    </xf>
    <xf numFmtId="0" fontId="84" fillId="36" borderId="0" applyNumberFormat="0" applyBorder="0" applyAlignment="0" applyProtection="0">
      <alignment vertical="center"/>
    </xf>
    <xf numFmtId="0" fontId="84" fillId="36" borderId="0" applyNumberFormat="0" applyBorder="0" applyAlignment="0" applyProtection="0">
      <alignment vertical="center"/>
    </xf>
    <xf numFmtId="0" fontId="84" fillId="36" borderId="0" applyNumberFormat="0" applyBorder="0" applyAlignment="0" applyProtection="0">
      <alignment vertical="center"/>
    </xf>
    <xf numFmtId="0" fontId="84" fillId="68" borderId="0" applyNumberFormat="0" applyBorder="0" applyAlignment="0" applyProtection="0">
      <alignment vertical="center"/>
    </xf>
    <xf numFmtId="0" fontId="84" fillId="68" borderId="0" applyNumberFormat="0" applyBorder="0" applyAlignment="0" applyProtection="0">
      <alignment vertical="center"/>
    </xf>
    <xf numFmtId="176" fontId="91" fillId="0" borderId="28" applyFill="0" applyProtection="0">
      <alignment horizontal="right" vertical="center"/>
    </xf>
    <xf numFmtId="176" fontId="91" fillId="0" borderId="28" applyFill="0" applyProtection="0">
      <alignment horizontal="right" vertical="center"/>
    </xf>
    <xf numFmtId="176" fontId="91" fillId="0" borderId="28" applyFill="0" applyProtection="0">
      <alignment horizontal="right" vertical="center"/>
    </xf>
    <xf numFmtId="176" fontId="91" fillId="0" borderId="28" applyFill="0" applyProtection="0">
      <alignment horizontal="right" vertical="center"/>
    </xf>
    <xf numFmtId="176" fontId="91" fillId="0" borderId="28" applyFill="0" applyProtection="0">
      <alignment horizontal="right" vertical="center"/>
    </xf>
    <xf numFmtId="176" fontId="91" fillId="0" borderId="28" applyFill="0" applyProtection="0">
      <alignment horizontal="right" vertical="center"/>
    </xf>
    <xf numFmtId="176" fontId="91" fillId="0" borderId="28" applyFill="0" applyProtection="0">
      <alignment horizontal="right" vertical="center"/>
    </xf>
    <xf numFmtId="0" fontId="91" fillId="0" borderId="12" applyNumberFormat="0" applyFill="0" applyProtection="0">
      <alignment horizontal="left" vertical="center"/>
    </xf>
    <xf numFmtId="0" fontId="91" fillId="0" borderId="12" applyNumberFormat="0" applyFill="0" applyProtection="0">
      <alignment horizontal="left" vertical="center"/>
    </xf>
    <xf numFmtId="0" fontId="91" fillId="0" borderId="12" applyNumberFormat="0" applyFill="0" applyProtection="0">
      <alignment horizontal="left" vertical="center"/>
    </xf>
    <xf numFmtId="0" fontId="91" fillId="0" borderId="12" applyNumberFormat="0" applyFill="0" applyProtection="0">
      <alignment horizontal="left" vertical="center"/>
    </xf>
    <xf numFmtId="0" fontId="91" fillId="0" borderId="12" applyNumberFormat="0" applyFill="0" applyProtection="0">
      <alignment horizontal="left" vertical="center"/>
    </xf>
    <xf numFmtId="0" fontId="91" fillId="0" borderId="12" applyNumberFormat="0" applyFill="0" applyProtection="0">
      <alignment horizontal="left" vertical="center"/>
    </xf>
    <xf numFmtId="0" fontId="102" fillId="52" borderId="0" applyNumberFormat="0" applyBorder="0" applyAlignment="0" applyProtection="0">
      <alignment vertical="center"/>
    </xf>
    <xf numFmtId="0" fontId="102" fillId="52" borderId="0" applyNumberFormat="0" applyBorder="0" applyAlignment="0" applyProtection="0">
      <alignment vertical="center"/>
    </xf>
    <xf numFmtId="0" fontId="102" fillId="52" borderId="0" applyNumberFormat="0" applyBorder="0" applyAlignment="0" applyProtection="0">
      <alignment vertical="center"/>
    </xf>
    <xf numFmtId="0" fontId="102" fillId="52" borderId="0" applyNumberFormat="0" applyBorder="0" applyAlignment="0" applyProtection="0">
      <alignment vertical="center"/>
    </xf>
    <xf numFmtId="0" fontId="102" fillId="52" borderId="0" applyNumberFormat="0" applyBorder="0" applyAlignment="0" applyProtection="0">
      <alignment vertical="center"/>
    </xf>
    <xf numFmtId="0" fontId="102" fillId="52" borderId="0" applyNumberFormat="0" applyBorder="0" applyAlignment="0" applyProtection="0">
      <alignment vertical="center"/>
    </xf>
    <xf numFmtId="0" fontId="102" fillId="52" borderId="0" applyNumberFormat="0" applyBorder="0" applyAlignment="0" applyProtection="0">
      <alignment vertical="center"/>
    </xf>
    <xf numFmtId="0" fontId="102" fillId="52" borderId="0" applyNumberFormat="0" applyBorder="0" applyAlignment="0" applyProtection="0">
      <alignment vertical="center"/>
    </xf>
    <xf numFmtId="0" fontId="102" fillId="52" borderId="0" applyNumberFormat="0" applyBorder="0" applyAlignment="0" applyProtection="0">
      <alignment vertical="center"/>
    </xf>
    <xf numFmtId="0" fontId="102" fillId="52" borderId="0" applyNumberFormat="0" applyBorder="0" applyAlignment="0" applyProtection="0">
      <alignment vertical="center"/>
    </xf>
    <xf numFmtId="0" fontId="102" fillId="52" borderId="0" applyNumberFormat="0" applyBorder="0" applyAlignment="0" applyProtection="0">
      <alignment vertical="center"/>
    </xf>
    <xf numFmtId="0" fontId="102" fillId="52" borderId="0" applyNumberFormat="0" applyBorder="0" applyAlignment="0" applyProtection="0">
      <alignment vertical="center"/>
    </xf>
    <xf numFmtId="0" fontId="102" fillId="52" borderId="0" applyNumberFormat="0" applyBorder="0" applyAlignment="0" applyProtection="0">
      <alignment vertical="center"/>
    </xf>
    <xf numFmtId="0" fontId="102" fillId="52" borderId="0" applyNumberFormat="0" applyBorder="0" applyAlignment="0" applyProtection="0">
      <alignment vertical="center"/>
    </xf>
    <xf numFmtId="0" fontId="102" fillId="52" borderId="0" applyNumberFormat="0" applyBorder="0" applyAlignment="0" applyProtection="0">
      <alignment vertical="center"/>
    </xf>
    <xf numFmtId="0" fontId="102" fillId="52" borderId="0" applyNumberFormat="0" applyBorder="0" applyAlignment="0" applyProtection="0">
      <alignment vertical="center"/>
    </xf>
    <xf numFmtId="0" fontId="102" fillId="52" borderId="0" applyNumberFormat="0" applyBorder="0" applyAlignment="0" applyProtection="0">
      <alignment vertical="center"/>
    </xf>
    <xf numFmtId="0" fontId="102" fillId="52" borderId="0" applyNumberFormat="0" applyBorder="0" applyAlignment="0" applyProtection="0">
      <alignment vertical="center"/>
    </xf>
    <xf numFmtId="0" fontId="103" fillId="40" borderId="32" applyNumberFormat="0" applyAlignment="0" applyProtection="0">
      <alignment vertical="center"/>
    </xf>
    <xf numFmtId="0" fontId="103" fillId="40" borderId="32" applyNumberFormat="0" applyAlignment="0" applyProtection="0">
      <alignment vertical="center"/>
    </xf>
    <xf numFmtId="0" fontId="103" fillId="40" borderId="32" applyNumberFormat="0" applyAlignment="0" applyProtection="0">
      <alignment vertical="center"/>
    </xf>
    <xf numFmtId="0" fontId="103" fillId="40" borderId="32" applyNumberFormat="0" applyAlignment="0" applyProtection="0">
      <alignment vertical="center"/>
    </xf>
    <xf numFmtId="0" fontId="103" fillId="40" borderId="32" applyNumberFormat="0" applyAlignment="0" applyProtection="0">
      <alignment vertical="center"/>
    </xf>
    <xf numFmtId="0" fontId="103" fillId="40" borderId="32" applyNumberFormat="0" applyAlignment="0" applyProtection="0">
      <alignment vertical="center"/>
    </xf>
    <xf numFmtId="0" fontId="103" fillId="40" borderId="32" applyNumberFormat="0" applyAlignment="0" applyProtection="0">
      <alignment vertical="center"/>
    </xf>
    <xf numFmtId="0" fontId="103" fillId="40" borderId="32" applyNumberFormat="0" applyAlignment="0" applyProtection="0">
      <alignment vertical="center"/>
    </xf>
    <xf numFmtId="0" fontId="103" fillId="40" borderId="32" applyNumberFormat="0" applyAlignment="0" applyProtection="0">
      <alignment vertical="center"/>
    </xf>
    <xf numFmtId="0" fontId="103" fillId="40" borderId="32" applyNumberFormat="0" applyAlignment="0" applyProtection="0">
      <alignment vertical="center"/>
    </xf>
    <xf numFmtId="0" fontId="103" fillId="40" borderId="32" applyNumberFormat="0" applyAlignment="0" applyProtection="0">
      <alignment vertical="center"/>
    </xf>
    <xf numFmtId="0" fontId="103" fillId="40" borderId="32" applyNumberFormat="0" applyAlignment="0" applyProtection="0">
      <alignment vertical="center"/>
    </xf>
    <xf numFmtId="0" fontId="103" fillId="40" borderId="32" applyNumberFormat="0" applyAlignment="0" applyProtection="0">
      <alignment vertical="center"/>
    </xf>
    <xf numFmtId="0" fontId="103" fillId="40" borderId="32" applyNumberFormat="0" applyAlignment="0" applyProtection="0">
      <alignment vertical="center"/>
    </xf>
    <xf numFmtId="0" fontId="109" fillId="50" borderId="37" applyNumberFormat="0" applyAlignment="0" applyProtection="0">
      <alignment vertical="center"/>
    </xf>
    <xf numFmtId="0" fontId="109" fillId="50" borderId="37" applyNumberFormat="0" applyAlignment="0" applyProtection="0">
      <alignment vertical="center"/>
    </xf>
    <xf numFmtId="0" fontId="109" fillId="50" borderId="37" applyNumberFormat="0" applyAlignment="0" applyProtection="0">
      <alignment vertical="center"/>
    </xf>
    <xf numFmtId="0" fontId="109" fillId="50" borderId="37" applyNumberFormat="0" applyAlignment="0" applyProtection="0">
      <alignment vertical="center"/>
    </xf>
    <xf numFmtId="0" fontId="109" fillId="50" borderId="37" applyNumberFormat="0" applyAlignment="0" applyProtection="0">
      <alignment vertical="center"/>
    </xf>
    <xf numFmtId="0" fontId="109" fillId="50" borderId="37" applyNumberFormat="0" applyAlignment="0" applyProtection="0">
      <alignment vertical="center"/>
    </xf>
    <xf numFmtId="0" fontId="109" fillId="50" borderId="37" applyNumberFormat="0" applyAlignment="0" applyProtection="0">
      <alignment vertical="center"/>
    </xf>
    <xf numFmtId="0" fontId="109" fillId="50" borderId="37" applyNumberFormat="0" applyAlignment="0" applyProtection="0">
      <alignment vertical="center"/>
    </xf>
    <xf numFmtId="0" fontId="109" fillId="50" borderId="37" applyNumberFormat="0" applyAlignment="0" applyProtection="0">
      <alignment vertical="center"/>
    </xf>
    <xf numFmtId="0" fontId="109" fillId="50" borderId="37" applyNumberFormat="0" applyAlignment="0" applyProtection="0">
      <alignment vertical="center"/>
    </xf>
    <xf numFmtId="0" fontId="109" fillId="50" borderId="37" applyNumberFormat="0" applyAlignment="0" applyProtection="0">
      <alignment vertical="center"/>
    </xf>
    <xf numFmtId="0" fontId="109" fillId="50" borderId="37" applyNumberFormat="0" applyAlignment="0" applyProtection="0">
      <alignment vertical="center"/>
    </xf>
    <xf numFmtId="1" fontId="91" fillId="0" borderId="28" applyFill="0" applyProtection="0">
      <alignment horizontal="center" vertical="center"/>
    </xf>
    <xf numFmtId="1" fontId="91" fillId="0" borderId="28" applyFill="0" applyProtection="0">
      <alignment horizontal="center" vertical="center"/>
    </xf>
    <xf numFmtId="1" fontId="91" fillId="0" borderId="28" applyFill="0" applyProtection="0">
      <alignment horizontal="center" vertical="center"/>
    </xf>
    <xf numFmtId="1" fontId="91" fillId="0" borderId="28" applyFill="0" applyProtection="0">
      <alignment horizontal="center" vertical="center"/>
    </xf>
    <xf numFmtId="1" fontId="91" fillId="0" borderId="28" applyFill="0" applyProtection="0">
      <alignment horizontal="center" vertical="center"/>
    </xf>
    <xf numFmtId="0" fontId="137" fillId="0" borderId="0">
      <alignment vertical="center"/>
    </xf>
    <xf numFmtId="0" fontId="98"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39" borderId="34" applyNumberFormat="0" applyFont="0" applyAlignment="0" applyProtection="0">
      <alignment vertical="center"/>
    </xf>
    <xf numFmtId="0" fontId="0" fillId="39" borderId="34" applyNumberFormat="0" applyFont="0" applyAlignment="0" applyProtection="0">
      <alignment vertical="center"/>
    </xf>
    <xf numFmtId="0" fontId="0" fillId="39" borderId="34" applyNumberFormat="0" applyFont="0" applyAlignment="0" applyProtection="0">
      <alignment vertical="center"/>
    </xf>
    <xf numFmtId="0" fontId="0" fillId="39" borderId="34" applyNumberFormat="0" applyFont="0" applyAlignment="0" applyProtection="0">
      <alignment vertical="center"/>
    </xf>
    <xf numFmtId="0" fontId="0" fillId="39" borderId="34" applyNumberFormat="0" applyFont="0" applyAlignment="0" applyProtection="0">
      <alignment vertical="center"/>
    </xf>
    <xf numFmtId="0" fontId="0" fillId="39" borderId="34" applyNumberFormat="0" applyFont="0" applyAlignment="0" applyProtection="0">
      <alignment vertical="center"/>
    </xf>
    <xf numFmtId="0" fontId="0" fillId="39" borderId="34" applyNumberFormat="0" applyFont="0" applyAlignment="0" applyProtection="0">
      <alignment vertical="center"/>
    </xf>
    <xf numFmtId="0" fontId="0" fillId="39" borderId="34" applyNumberFormat="0" applyFont="0" applyAlignment="0" applyProtection="0">
      <alignment vertical="center"/>
    </xf>
    <xf numFmtId="0" fontId="0" fillId="39" borderId="34" applyNumberFormat="0" applyFont="0" applyAlignment="0" applyProtection="0">
      <alignment vertical="center"/>
    </xf>
    <xf numFmtId="0" fontId="0" fillId="39" borderId="34" applyNumberFormat="0" applyFont="0" applyAlignment="0" applyProtection="0">
      <alignment vertical="center"/>
    </xf>
    <xf numFmtId="0" fontId="0" fillId="39" borderId="34" applyNumberFormat="0" applyFont="0" applyAlignment="0" applyProtection="0">
      <alignment vertical="center"/>
    </xf>
    <xf numFmtId="0" fontId="0" fillId="39" borderId="34" applyNumberFormat="0" applyFont="0" applyAlignment="0" applyProtection="0">
      <alignment vertical="center"/>
    </xf>
    <xf numFmtId="0" fontId="0" fillId="39" borderId="34" applyNumberFormat="0" applyFont="0" applyAlignment="0" applyProtection="0">
      <alignment vertical="center"/>
    </xf>
    <xf numFmtId="0" fontId="0" fillId="39" borderId="34" applyNumberFormat="0" applyFont="0" applyAlignment="0" applyProtection="0">
      <alignment vertical="center"/>
    </xf>
    <xf numFmtId="0" fontId="138" fillId="0" borderId="0">
      <alignment vertical="top"/>
      <protection locked="0"/>
    </xf>
    <xf numFmtId="0" fontId="31" fillId="0" borderId="0">
      <alignment vertical="center"/>
    </xf>
  </cellStyleXfs>
  <cellXfs count="575">
    <xf numFmtId="0" fontId="0" fillId="0" borderId="0" xfId="0" applyAlignment="1"/>
    <xf numFmtId="0" fontId="0" fillId="0" borderId="0" xfId="0" applyAlignment="1">
      <alignment horizontal="left"/>
    </xf>
    <xf numFmtId="0" fontId="1" fillId="0" borderId="0" xfId="1334" applyFont="1" applyFill="1" applyBorder="1" applyAlignment="1">
      <alignment horizontal="center" vertical="center"/>
    </xf>
    <xf numFmtId="0" fontId="1" fillId="0" borderId="0" xfId="1334" applyFont="1" applyFill="1" applyBorder="1" applyAlignment="1">
      <alignment horizontal="left" vertical="center" wrapText="1"/>
    </xf>
    <xf numFmtId="0" fontId="2" fillId="0" borderId="0" xfId="0" applyFont="1" applyFill="1" applyBorder="1" applyAlignment="1">
      <alignment vertical="center"/>
    </xf>
    <xf numFmtId="0" fontId="2" fillId="0" borderId="0" xfId="0" applyFont="1" applyFill="1" applyBorder="1" applyAlignment="1">
      <alignment horizontal="left" vertical="center" wrapText="1"/>
    </xf>
    <xf numFmtId="0" fontId="3" fillId="0" borderId="1" xfId="1334" applyFont="1" applyFill="1" applyBorder="1" applyAlignment="1">
      <alignment horizontal="center" vertical="center"/>
    </xf>
    <xf numFmtId="0" fontId="4" fillId="0" borderId="1" xfId="0" applyFont="1" applyFill="1" applyBorder="1" applyAlignment="1">
      <alignment horizontal="left" vertical="center" wrapText="1"/>
    </xf>
    <xf numFmtId="0" fontId="0" fillId="0" borderId="2" xfId="761" applyFont="1" applyBorder="1" applyAlignment="1">
      <alignment horizontal="left" vertical="center"/>
    </xf>
    <xf numFmtId="0" fontId="0" fillId="0" borderId="2" xfId="0" applyFill="1" applyBorder="1" applyAlignment="1">
      <alignment horizontal="left" vertical="center"/>
    </xf>
    <xf numFmtId="0" fontId="0" fillId="0" borderId="2" xfId="834" applyFont="1" applyBorder="1" applyAlignment="1">
      <alignment horizontal="left" vertical="center" shrinkToFit="1"/>
    </xf>
    <xf numFmtId="0" fontId="5" fillId="0" borderId="2" xfId="761" applyFont="1" applyBorder="1" applyAlignment="1">
      <alignment horizontal="left" vertical="center"/>
    </xf>
    <xf numFmtId="0" fontId="5" fillId="0" borderId="2" xfId="761" applyFont="1" applyBorder="1" applyAlignment="1">
      <alignment horizontal="left" vertical="center" wrapText="1"/>
    </xf>
    <xf numFmtId="0" fontId="1" fillId="0" borderId="0" xfId="1011" applyFont="1" applyFill="1" applyBorder="1" applyAlignment="1">
      <alignment horizontal="center" vertical="center"/>
    </xf>
    <xf numFmtId="0" fontId="3" fillId="0" borderId="2" xfId="1011" applyFont="1" applyFill="1" applyBorder="1" applyAlignment="1">
      <alignment horizontal="center" vertical="center"/>
    </xf>
    <xf numFmtId="0" fontId="4" fillId="0" borderId="2" xfId="0" applyFont="1" applyFill="1" applyBorder="1" applyAlignment="1">
      <alignment horizontal="center" vertical="center"/>
    </xf>
    <xf numFmtId="0" fontId="6" fillId="0" borderId="2" xfId="1011" applyFont="1" applyFill="1" applyBorder="1" applyAlignment="1">
      <alignment horizontal="center" vertical="center"/>
    </xf>
    <xf numFmtId="0" fontId="7" fillId="0" borderId="2" xfId="0" applyFont="1" applyFill="1" applyBorder="1" applyAlignment="1">
      <alignment vertical="center" wrapText="1"/>
    </xf>
    <xf numFmtId="0" fontId="5" fillId="0" borderId="2" xfId="0" applyFont="1" applyFill="1" applyBorder="1" applyAlignment="1">
      <alignment vertical="center" wrapText="1"/>
    </xf>
    <xf numFmtId="0" fontId="5" fillId="0" borderId="2" xfId="1011" applyFont="1" applyFill="1" applyBorder="1" applyAlignment="1">
      <alignment horizontal="left" vertical="center" wrapText="1"/>
    </xf>
    <xf numFmtId="0" fontId="2" fillId="0" borderId="2" xfId="0" applyFont="1" applyFill="1" applyBorder="1" applyAlignment="1">
      <alignment vertical="center"/>
    </xf>
    <xf numFmtId="0" fontId="8" fillId="0" borderId="0" xfId="224" applyFont="1" applyFill="1" applyBorder="1" applyAlignment="1">
      <alignment vertical="center"/>
    </xf>
    <xf numFmtId="0" fontId="9" fillId="0" borderId="0" xfId="224" applyFont="1" applyFill="1" applyBorder="1" applyAlignment="1">
      <alignment vertical="center"/>
    </xf>
    <xf numFmtId="0" fontId="8" fillId="0" borderId="0" xfId="0" applyFont="1" applyFill="1" applyBorder="1" applyAlignment="1">
      <alignment vertical="center"/>
    </xf>
    <xf numFmtId="0" fontId="8" fillId="0" borderId="0" xfId="224" applyFont="1" applyFill="1" applyBorder="1" applyAlignment="1">
      <alignment horizontal="center" vertical="center"/>
    </xf>
    <xf numFmtId="0" fontId="8" fillId="0" borderId="0" xfId="224" applyFont="1" applyFill="1" applyBorder="1" applyAlignment="1">
      <alignment vertical="center" wrapText="1"/>
    </xf>
    <xf numFmtId="0" fontId="8" fillId="0" borderId="0" xfId="224" applyNumberFormat="1" applyFont="1" applyFill="1" applyBorder="1" applyAlignment="1" applyProtection="1">
      <alignment horizontal="center" vertical="center"/>
    </xf>
    <xf numFmtId="0" fontId="10" fillId="0" borderId="0" xfId="224" applyNumberFormat="1" applyFont="1" applyFill="1" applyBorder="1" applyAlignment="1" applyProtection="1">
      <alignment horizontal="center" vertical="center" wrapText="1"/>
    </xf>
    <xf numFmtId="0" fontId="10" fillId="0" borderId="0" xfId="224" applyNumberFormat="1" applyFont="1" applyFill="1" applyBorder="1" applyAlignment="1" applyProtection="1">
      <alignment horizontal="center" vertical="center"/>
    </xf>
    <xf numFmtId="0" fontId="8" fillId="0" borderId="0" xfId="224" applyNumberFormat="1" applyFont="1" applyFill="1" applyBorder="1" applyAlignment="1" applyProtection="1">
      <alignment horizontal="left" vertical="center"/>
    </xf>
    <xf numFmtId="0" fontId="11" fillId="0" borderId="2" xfId="897" applyFont="1" applyFill="1" applyBorder="1" applyAlignment="1">
      <alignment horizontal="center" vertical="center" wrapText="1"/>
    </xf>
    <xf numFmtId="0" fontId="12" fillId="0" borderId="2" xfId="897" applyFont="1" applyFill="1" applyBorder="1" applyAlignment="1">
      <alignment horizontal="center" vertical="center" wrapText="1"/>
    </xf>
    <xf numFmtId="0" fontId="8" fillId="0" borderId="2" xfId="897" applyFont="1" applyFill="1" applyBorder="1" applyAlignment="1">
      <alignment horizontal="center" vertical="center" wrapText="1"/>
    </xf>
    <xf numFmtId="0" fontId="10" fillId="0" borderId="2" xfId="897" applyFont="1" applyFill="1" applyBorder="1" applyAlignment="1">
      <alignment horizontal="center" vertical="center" wrapText="1"/>
    </xf>
    <xf numFmtId="0" fontId="13" fillId="0" borderId="2" xfId="1333" applyFont="1" applyFill="1" applyBorder="1" applyAlignment="1" applyProtection="1">
      <alignment vertical="center" wrapText="1"/>
    </xf>
    <xf numFmtId="0" fontId="10" fillId="0" borderId="2" xfId="897" applyFont="1" applyFill="1" applyBorder="1" applyAlignment="1">
      <alignment vertical="center" wrapText="1"/>
    </xf>
    <xf numFmtId="0" fontId="14" fillId="0" borderId="2" xfId="897" applyFont="1" applyFill="1" applyBorder="1" applyAlignment="1">
      <alignment horizontal="center" vertical="center" wrapText="1"/>
    </xf>
    <xf numFmtId="0" fontId="15" fillId="0" borderId="2" xfId="1333" applyFont="1" applyFill="1" applyBorder="1" applyAlignment="1" applyProtection="1">
      <alignment horizontal="left" vertical="center" wrapText="1"/>
      <protection locked="0"/>
    </xf>
    <xf numFmtId="0" fontId="13" fillId="0" borderId="2" xfId="1333" applyFont="1" applyFill="1" applyBorder="1" applyAlignment="1" applyProtection="1">
      <alignment horizontal="left" vertical="center" wrapText="1"/>
      <protection locked="0"/>
    </xf>
    <xf numFmtId="0" fontId="15" fillId="0" borderId="2" xfId="1333" applyFont="1" applyFill="1" applyBorder="1" applyAlignment="1" applyProtection="1">
      <alignment horizontal="left" vertical="center" wrapText="1"/>
    </xf>
    <xf numFmtId="0" fontId="16" fillId="0" borderId="2" xfId="1333" applyFont="1" applyFill="1" applyBorder="1" applyAlignment="1" applyProtection="1">
      <alignment horizontal="left" vertical="center" wrapText="1"/>
      <protection locked="0"/>
    </xf>
    <xf numFmtId="0" fontId="17" fillId="0" borderId="2" xfId="1333" applyFont="1" applyFill="1" applyBorder="1" applyAlignment="1" applyProtection="1">
      <alignment horizontal="left" vertical="center" wrapText="1"/>
    </xf>
    <xf numFmtId="0" fontId="16" fillId="0" borderId="2" xfId="1333" applyFont="1" applyFill="1" applyBorder="1" applyAlignment="1" applyProtection="1">
      <alignment vertical="center" wrapText="1"/>
    </xf>
    <xf numFmtId="0" fontId="17" fillId="0" borderId="3" xfId="1333" applyFont="1" applyFill="1" applyBorder="1" applyAlignment="1" applyProtection="1">
      <alignment horizontal="left" vertical="center" wrapText="1"/>
      <protection locked="0"/>
    </xf>
    <xf numFmtId="0" fontId="17" fillId="0" borderId="3" xfId="1333" applyFont="1" applyFill="1" applyBorder="1" applyAlignment="1" applyProtection="1">
      <alignment horizontal="center" vertical="center" wrapText="1"/>
      <protection locked="0"/>
    </xf>
    <xf numFmtId="0" fontId="15" fillId="0" borderId="3" xfId="1333" applyFont="1" applyFill="1" applyBorder="1" applyAlignment="1" applyProtection="1">
      <alignment horizontal="left" vertical="center" wrapText="1"/>
      <protection locked="0"/>
    </xf>
    <xf numFmtId="0" fontId="13" fillId="0" borderId="4" xfId="1333" applyFont="1" applyFill="1" applyBorder="1" applyAlignment="1" applyProtection="1">
      <alignment horizontal="left" vertical="center" wrapText="1"/>
      <protection locked="0"/>
    </xf>
    <xf numFmtId="0" fontId="15" fillId="0" borderId="4" xfId="1333" applyFont="1" applyFill="1" applyBorder="1" applyAlignment="1" applyProtection="1">
      <alignment horizontal="left" vertical="center" wrapText="1"/>
    </xf>
    <xf numFmtId="0" fontId="16" fillId="0" borderId="4" xfId="1333" applyFont="1" applyFill="1" applyBorder="1" applyAlignment="1" applyProtection="1">
      <alignment horizontal="left" vertical="center" wrapText="1"/>
      <protection locked="0"/>
    </xf>
    <xf numFmtId="0" fontId="17" fillId="0" borderId="4" xfId="1333" applyFont="1" applyFill="1" applyBorder="1" applyAlignment="1" applyProtection="1">
      <alignment horizontal="left" vertical="center" wrapText="1"/>
    </xf>
    <xf numFmtId="0" fontId="16" fillId="0" borderId="5" xfId="1333" applyFont="1" applyFill="1" applyBorder="1" applyAlignment="1" applyProtection="1">
      <alignment vertical="center"/>
    </xf>
    <xf numFmtId="0" fontId="16" fillId="0" borderId="5" xfId="1333" applyFont="1" applyFill="1" applyBorder="1" applyAlignment="1" applyProtection="1">
      <alignment horizontal="center" vertical="center"/>
    </xf>
    <xf numFmtId="0" fontId="16" fillId="0" borderId="5" xfId="1333" applyFont="1" applyFill="1" applyBorder="1" applyAlignment="1" applyProtection="1">
      <alignment vertical="center" wrapText="1"/>
    </xf>
    <xf numFmtId="0" fontId="16" fillId="0" borderId="6" xfId="1333" applyFont="1" applyFill="1" applyBorder="1" applyAlignment="1" applyProtection="1">
      <alignment vertical="center"/>
    </xf>
    <xf numFmtId="0" fontId="16" fillId="0" borderId="6" xfId="1333" applyFont="1" applyFill="1" applyBorder="1" applyAlignment="1" applyProtection="1">
      <alignment horizontal="center" vertical="center"/>
    </xf>
    <xf numFmtId="0" fontId="16" fillId="0" borderId="6" xfId="1333" applyFont="1" applyFill="1" applyBorder="1" applyAlignment="1" applyProtection="1">
      <alignment vertical="center" wrapText="1"/>
    </xf>
    <xf numFmtId="0" fontId="13" fillId="0" borderId="1" xfId="1333" applyFont="1" applyFill="1" applyBorder="1" applyAlignment="1" applyProtection="1">
      <alignment horizontal="left" vertical="center" wrapText="1"/>
    </xf>
    <xf numFmtId="0" fontId="14" fillId="0" borderId="2" xfId="224" applyFont="1" applyFill="1" applyBorder="1" applyAlignment="1">
      <alignment horizontal="center" vertical="center"/>
    </xf>
    <xf numFmtId="0" fontId="8" fillId="0" borderId="2" xfId="224" applyFont="1" applyFill="1" applyBorder="1" applyAlignment="1">
      <alignment horizontal="center" vertical="center"/>
    </xf>
    <xf numFmtId="0" fontId="13" fillId="0" borderId="7" xfId="1333" applyFont="1" applyFill="1" applyBorder="1" applyAlignment="1" applyProtection="1">
      <alignment horizontal="left" vertical="center" wrapText="1"/>
      <protection locked="0"/>
    </xf>
    <xf numFmtId="0" fontId="13" fillId="0" borderId="2" xfId="1333" applyFont="1" applyFill="1" applyBorder="1" applyAlignment="1" applyProtection="1">
      <alignment horizontal="left" vertical="center" wrapText="1"/>
    </xf>
    <xf numFmtId="0" fontId="16" fillId="0" borderId="3" xfId="1333" applyFont="1" applyFill="1" applyBorder="1" applyAlignment="1" applyProtection="1">
      <alignment horizontal="left" vertical="center" wrapText="1"/>
      <protection locked="0"/>
    </xf>
    <xf numFmtId="0" fontId="16" fillId="0" borderId="3" xfId="1333" applyFont="1" applyFill="1" applyBorder="1" applyAlignment="1" applyProtection="1">
      <alignment horizontal="center" vertical="center" wrapText="1"/>
      <protection locked="0"/>
    </xf>
    <xf numFmtId="0" fontId="13" fillId="0" borderId="3" xfId="1333" applyFont="1" applyFill="1" applyBorder="1" applyAlignment="1" applyProtection="1">
      <alignment horizontal="left" vertical="center" wrapText="1"/>
      <protection locked="0"/>
    </xf>
    <xf numFmtId="0" fontId="15" fillId="0" borderId="3" xfId="1333" applyFont="1" applyFill="1" applyBorder="1" applyAlignment="1" applyProtection="1">
      <alignment horizontal="left" vertical="center" wrapText="1"/>
    </xf>
    <xf numFmtId="0" fontId="17" fillId="0" borderId="3" xfId="1333" applyFont="1" applyFill="1" applyBorder="1" applyAlignment="1" applyProtection="1">
      <alignment horizontal="left" vertical="center" wrapText="1"/>
    </xf>
    <xf numFmtId="0" fontId="17" fillId="0" borderId="8" xfId="1333" applyFont="1" applyFill="1" applyBorder="1" applyAlignment="1" applyProtection="1">
      <alignment horizontal="center" vertical="center" wrapText="1"/>
      <protection locked="0"/>
    </xf>
    <xf numFmtId="0" fontId="17" fillId="0" borderId="2" xfId="1333" applyFont="1" applyFill="1" applyBorder="1" applyAlignment="1" applyProtection="1">
      <alignment horizontal="left" vertical="center" wrapText="1"/>
      <protection locked="0"/>
    </xf>
    <xf numFmtId="0" fontId="16" fillId="0" borderId="9" xfId="1333" applyFont="1" applyFill="1" applyBorder="1" applyAlignment="1" applyProtection="1">
      <alignment horizontal="center" vertical="center"/>
    </xf>
    <xf numFmtId="0" fontId="13" fillId="0" borderId="2" xfId="1333" applyFont="1" applyFill="1" applyBorder="1" applyAlignment="1" applyProtection="1">
      <alignment vertical="center"/>
    </xf>
    <xf numFmtId="0" fontId="16" fillId="0" borderId="2" xfId="1333" applyFont="1" applyFill="1" applyBorder="1" applyAlignment="1" applyProtection="1">
      <alignment vertical="center"/>
    </xf>
    <xf numFmtId="0" fontId="16" fillId="0" borderId="10" xfId="1333" applyFont="1" applyFill="1" applyBorder="1" applyAlignment="1" applyProtection="1">
      <alignment horizontal="center" vertical="center"/>
    </xf>
    <xf numFmtId="0" fontId="8" fillId="0" borderId="1" xfId="224" applyFont="1" applyFill="1" applyBorder="1" applyAlignment="1">
      <alignment horizontal="center" vertical="center"/>
    </xf>
    <xf numFmtId="0" fontId="15" fillId="0" borderId="2" xfId="1333" applyFont="1" applyFill="1" applyBorder="1" applyAlignment="1" applyProtection="1">
      <alignment horizontal="center" vertical="center" wrapText="1"/>
      <protection locked="0"/>
    </xf>
    <xf numFmtId="0" fontId="8" fillId="0" borderId="11" xfId="224" applyFont="1" applyFill="1" applyBorder="1" applyAlignment="1">
      <alignment horizontal="center" vertical="center"/>
    </xf>
    <xf numFmtId="0" fontId="17" fillId="0" borderId="2" xfId="1333" applyFont="1" applyFill="1" applyBorder="1" applyAlignment="1" applyProtection="1">
      <alignment horizontal="center" vertical="center" wrapText="1"/>
      <protection locked="0"/>
    </xf>
    <xf numFmtId="0" fontId="8" fillId="0" borderId="12" xfId="224" applyFont="1" applyFill="1" applyBorder="1" applyAlignment="1">
      <alignment horizontal="center" vertical="center"/>
    </xf>
    <xf numFmtId="0" fontId="13" fillId="0" borderId="0" xfId="1333" applyFont="1" applyFill="1" applyBorder="1" applyAlignment="1" applyProtection="1">
      <alignment vertical="top"/>
      <protection locked="0"/>
    </xf>
    <xf numFmtId="0" fontId="13" fillId="0" borderId="2" xfId="1333" applyFont="1" applyFill="1" applyBorder="1" applyAlignment="1" applyProtection="1">
      <alignment horizontal="center" vertical="center" wrapText="1"/>
    </xf>
    <xf numFmtId="0" fontId="16" fillId="0" borderId="2" xfId="1333" applyFont="1" applyFill="1" applyBorder="1" applyAlignment="1" applyProtection="1">
      <alignment horizontal="center" vertical="center" wrapText="1"/>
    </xf>
    <xf numFmtId="0" fontId="18" fillId="0"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2" fillId="0" borderId="0" xfId="0" applyFont="1" applyFill="1" applyBorder="1" applyAlignment="1">
      <alignment horizontal="right" vertical="center"/>
    </xf>
    <xf numFmtId="0" fontId="23" fillId="0" borderId="2" xfId="0" applyFont="1" applyFill="1" applyBorder="1" applyAlignment="1">
      <alignment horizontal="center" vertical="center"/>
    </xf>
    <xf numFmtId="0" fontId="23" fillId="0" borderId="2"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2" xfId="0" applyFont="1" applyFill="1" applyBorder="1" applyAlignment="1">
      <alignment horizontal="center" vertical="center" wrapText="1"/>
    </xf>
    <xf numFmtId="194" fontId="24" fillId="0" borderId="2" xfId="0" applyNumberFormat="1" applyFont="1" applyFill="1" applyBorder="1" applyAlignment="1">
      <alignment horizontal="left" vertical="center" wrapText="1"/>
    </xf>
    <xf numFmtId="194" fontId="24" fillId="0" borderId="2" xfId="0" applyNumberFormat="1" applyFont="1" applyFill="1" applyBorder="1" applyAlignment="1">
      <alignment horizontal="center" vertical="center" wrapText="1"/>
    </xf>
    <xf numFmtId="0" fontId="25" fillId="0" borderId="0" xfId="0" applyFont="1" applyFill="1" applyBorder="1" applyAlignment="1">
      <alignment horizontal="left" vertical="center" wrapText="1"/>
    </xf>
    <xf numFmtId="0" fontId="22" fillId="0" borderId="0" xfId="0" applyFont="1" applyFill="1" applyBorder="1" applyAlignment="1">
      <alignment horizontal="left" vertical="center"/>
    </xf>
    <xf numFmtId="0" fontId="24" fillId="0" borderId="0" xfId="0" applyFont="1" applyFill="1" applyBorder="1" applyAlignment="1">
      <alignment horizontal="right" vertical="center"/>
    </xf>
    <xf numFmtId="0" fontId="24" fillId="0" borderId="0" xfId="0" applyFont="1" applyFill="1" applyBorder="1" applyAlignment="1">
      <alignment horizontal="right" vertical="center" wrapText="1"/>
    </xf>
    <xf numFmtId="0" fontId="23" fillId="0" borderId="2" xfId="0" applyFont="1" applyFill="1" applyBorder="1" applyAlignment="1">
      <alignment vertical="center"/>
    </xf>
    <xf numFmtId="4" fontId="24" fillId="0" borderId="2" xfId="0" applyNumberFormat="1" applyFont="1" applyFill="1" applyBorder="1" applyAlignment="1">
      <alignment horizontal="right" vertical="center" wrapText="1"/>
    </xf>
    <xf numFmtId="194" fontId="24" fillId="0" borderId="2" xfId="0" applyNumberFormat="1" applyFont="1" applyFill="1" applyBorder="1" applyAlignment="1">
      <alignment horizontal="right" vertical="center" wrapText="1"/>
    </xf>
    <xf numFmtId="0" fontId="26" fillId="0" borderId="0" xfId="0" applyFont="1">
      <alignment vertical="center"/>
    </xf>
    <xf numFmtId="0" fontId="24" fillId="0" borderId="2" xfId="0" applyFont="1" applyFill="1" applyBorder="1" applyAlignment="1">
      <alignment horizontal="left" vertical="center"/>
    </xf>
    <xf numFmtId="0" fontId="23" fillId="0" borderId="2" xfId="0" applyFont="1" applyFill="1" applyBorder="1" applyAlignment="1">
      <alignment horizontal="left" vertical="center"/>
    </xf>
    <xf numFmtId="0" fontId="27" fillId="0" borderId="0" xfId="0" applyFont="1" applyFill="1" applyBorder="1" applyAlignment="1">
      <alignment vertical="center"/>
    </xf>
    <xf numFmtId="0" fontId="28" fillId="0" borderId="0" xfId="0" applyFont="1" applyFill="1" applyBorder="1" applyAlignment="1">
      <alignment vertical="center"/>
    </xf>
    <xf numFmtId="0" fontId="1" fillId="0" borderId="0" xfId="0" applyFont="1" applyFill="1" applyBorder="1" applyAlignment="1">
      <alignment horizontal="center" vertical="center" wrapText="1"/>
    </xf>
    <xf numFmtId="0" fontId="23" fillId="0" borderId="2"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5" fillId="0" borderId="0" xfId="0" applyFont="1" applyFill="1" applyBorder="1" applyAlignment="1">
      <alignment vertical="center" wrapText="1"/>
    </xf>
    <xf numFmtId="0" fontId="22" fillId="0" borderId="0" xfId="0" applyFont="1" applyFill="1" applyBorder="1" applyAlignment="1">
      <alignment vertical="center" wrapText="1"/>
    </xf>
    <xf numFmtId="0" fontId="24" fillId="0" borderId="0" xfId="0" applyFont="1" applyFill="1" applyBorder="1" applyAlignment="1">
      <alignment vertical="center" wrapText="1"/>
    </xf>
    <xf numFmtId="0" fontId="24" fillId="0" borderId="2" xfId="0" applyFont="1" applyFill="1" applyBorder="1" applyAlignment="1">
      <alignment vertical="center" wrapText="1"/>
    </xf>
    <xf numFmtId="4" fontId="24" fillId="0" borderId="2" xfId="0" applyNumberFormat="1" applyFont="1" applyFill="1" applyBorder="1" applyAlignment="1">
      <alignment vertical="center" wrapText="1"/>
    </xf>
    <xf numFmtId="0" fontId="28" fillId="0" borderId="0" xfId="0" applyFont="1" applyFill="1" applyBorder="1" applyAlignment="1">
      <alignment horizontal="left" vertical="center" wrapText="1"/>
    </xf>
    <xf numFmtId="0" fontId="28" fillId="0" borderId="0" xfId="0" applyFont="1" applyFill="1" applyBorder="1" applyAlignment="1">
      <alignment vertical="center" wrapText="1"/>
    </xf>
    <xf numFmtId="0" fontId="22" fillId="0" borderId="0" xfId="0" applyFont="1" applyFill="1" applyBorder="1" applyAlignment="1">
      <alignment horizontal="right" vertical="center" wrapText="1"/>
    </xf>
    <xf numFmtId="4" fontId="14" fillId="0" borderId="2" xfId="0" applyNumberFormat="1" applyFont="1" applyFill="1" applyBorder="1" applyAlignment="1">
      <alignment vertical="center" wrapText="1"/>
    </xf>
    <xf numFmtId="0" fontId="29" fillId="0" borderId="0" xfId="0" applyFont="1" applyFill="1" applyBorder="1" applyAlignment="1">
      <alignment vertical="center"/>
    </xf>
    <xf numFmtId="0" fontId="30" fillId="0" borderId="0" xfId="0" applyFont="1" applyFill="1" applyBorder="1" applyAlignment="1">
      <alignment vertical="center"/>
    </xf>
    <xf numFmtId="0" fontId="11" fillId="0" borderId="2" xfId="0" applyFont="1" applyFill="1" applyBorder="1" applyAlignment="1">
      <alignment horizontal="center" vertical="center" wrapText="1"/>
    </xf>
    <xf numFmtId="0" fontId="14" fillId="0" borderId="2" xfId="0" applyFont="1" applyFill="1" applyBorder="1" applyAlignment="1">
      <alignment vertical="center" wrapText="1"/>
    </xf>
    <xf numFmtId="0" fontId="14" fillId="0" borderId="2"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1" fillId="0" borderId="0" xfId="745" applyNumberFormat="1" applyFont="1" applyFill="1" applyAlignment="1" applyProtection="1">
      <alignment horizontal="center" vertical="center" wrapText="1"/>
    </xf>
    <xf numFmtId="0" fontId="11" fillId="0" borderId="2" xfId="0" applyFont="1" applyFill="1" applyBorder="1" applyAlignment="1">
      <alignment vertical="center" wrapText="1"/>
    </xf>
    <xf numFmtId="0" fontId="14" fillId="0" borderId="2" xfId="0" applyFont="1" applyFill="1" applyBorder="1" applyAlignment="1">
      <alignment horizontal="center" vertical="center" wrapText="1"/>
    </xf>
    <xf numFmtId="0" fontId="31" fillId="0" borderId="0" xfId="745" applyFill="1" applyAlignment="1"/>
    <xf numFmtId="0" fontId="31" fillId="0" borderId="0" xfId="745" applyAlignment="1"/>
    <xf numFmtId="0" fontId="31" fillId="0" borderId="0" xfId="745" applyAlignment="1">
      <alignment horizontal="right" vertical="center"/>
    </xf>
    <xf numFmtId="0" fontId="1" fillId="0" borderId="0" xfId="745" applyNumberFormat="1" applyFont="1" applyFill="1" applyAlignment="1" applyProtection="1">
      <alignment horizontal="right" vertical="center" wrapText="1"/>
    </xf>
    <xf numFmtId="0" fontId="29" fillId="0" borderId="0" xfId="800" applyFont="1" applyAlignment="1" applyProtection="1">
      <alignment horizontal="left" vertical="center"/>
    </xf>
    <xf numFmtId="195" fontId="32" fillId="0" borderId="0" xfId="800" applyNumberFormat="1" applyFont="1" applyAlignment="1">
      <alignment horizontal="right" vertical="center"/>
    </xf>
    <xf numFmtId="0" fontId="32" fillId="0" borderId="0" xfId="800" applyFont="1" applyAlignment="1">
      <alignment horizontal="right" vertical="center"/>
    </xf>
    <xf numFmtId="196" fontId="32" fillId="0" borderId="0" xfId="800" applyNumberFormat="1" applyFont="1" applyFill="1" applyBorder="1" applyAlignment="1" applyProtection="1">
      <alignment horizontal="right" vertical="center"/>
    </xf>
    <xf numFmtId="2" fontId="11" fillId="0" borderId="2" xfId="799" applyNumberFormat="1" applyFont="1" applyFill="1" applyBorder="1" applyAlignment="1" applyProtection="1">
      <alignment horizontal="center" vertical="center" wrapText="1"/>
    </xf>
    <xf numFmtId="197" fontId="11" fillId="0" borderId="2" xfId="1012" applyNumberFormat="1" applyFont="1" applyBorder="1" applyAlignment="1">
      <alignment horizontal="center" vertical="center" wrapText="1"/>
    </xf>
    <xf numFmtId="0" fontId="31" fillId="0" borderId="0" xfId="545" applyAlignment="1">
      <alignment horizontal="center" vertical="center"/>
    </xf>
    <xf numFmtId="49" fontId="11" fillId="0" borderId="2" xfId="801" applyNumberFormat="1" applyFont="1" applyFill="1" applyBorder="1" applyAlignment="1" applyProtection="1">
      <alignment horizontal="left" vertical="center"/>
    </xf>
    <xf numFmtId="198" fontId="33" fillId="0" borderId="13" xfId="1333" applyNumberFormat="1" applyFont="1" applyFill="1" applyBorder="1" applyAlignment="1" applyProtection="1">
      <alignment horizontal="right" vertical="center"/>
    </xf>
    <xf numFmtId="199" fontId="11" fillId="0" borderId="2" xfId="1" applyNumberFormat="1" applyFont="1" applyFill="1" applyBorder="1" applyAlignment="1">
      <alignment horizontal="right" vertical="center" wrapText="1"/>
    </xf>
    <xf numFmtId="200" fontId="11" fillId="0" borderId="2" xfId="3" applyNumberFormat="1" applyFont="1" applyFill="1" applyBorder="1" applyAlignment="1">
      <alignment horizontal="right" vertical="center" wrapText="1"/>
    </xf>
    <xf numFmtId="49" fontId="14" fillId="0" borderId="2" xfId="801" applyNumberFormat="1" applyFont="1" applyFill="1" applyBorder="1" applyAlignment="1" applyProtection="1">
      <alignment horizontal="left" vertical="center"/>
    </xf>
    <xf numFmtId="199" fontId="14" fillId="0" borderId="2" xfId="1" applyNumberFormat="1" applyFont="1" applyFill="1" applyBorder="1" applyAlignment="1">
      <alignment horizontal="right" vertical="center" wrapText="1"/>
    </xf>
    <xf numFmtId="200" fontId="14" fillId="0" borderId="2" xfId="3" applyNumberFormat="1" applyFont="1" applyFill="1" applyBorder="1" applyAlignment="1">
      <alignment horizontal="right" vertical="center" wrapText="1"/>
    </xf>
    <xf numFmtId="198" fontId="34" fillId="0" borderId="13" xfId="1333" applyNumberFormat="1" applyFont="1" applyFill="1" applyBorder="1" applyAlignment="1" applyProtection="1">
      <alignment horizontal="right" vertical="center"/>
    </xf>
    <xf numFmtId="199" fontId="35" fillId="0" borderId="2" xfId="1" applyNumberFormat="1" applyFont="1" applyFill="1" applyBorder="1" applyAlignment="1" applyProtection="1">
      <alignment vertical="center" wrapText="1"/>
    </xf>
    <xf numFmtId="201" fontId="11" fillId="0" borderId="2" xfId="1" applyNumberFormat="1" applyFont="1" applyFill="1" applyBorder="1" applyAlignment="1">
      <alignment horizontal="right" vertical="center" wrapText="1"/>
    </xf>
    <xf numFmtId="201" fontId="14" fillId="0" borderId="2" xfId="1" applyNumberFormat="1" applyFont="1" applyFill="1" applyBorder="1" applyAlignment="1">
      <alignment horizontal="right" vertical="center" wrapText="1"/>
    </xf>
    <xf numFmtId="199" fontId="14" fillId="0" borderId="2" xfId="1" applyNumberFormat="1" applyFont="1" applyFill="1" applyBorder="1" applyAlignment="1" applyProtection="1">
      <alignment horizontal="right" vertical="center" wrapText="1"/>
    </xf>
    <xf numFmtId="49" fontId="11" fillId="0" borderId="2" xfId="761" applyNumberFormat="1" applyFont="1" applyFill="1" applyBorder="1" applyAlignment="1" applyProtection="1">
      <alignment horizontal="distributed" vertical="center"/>
    </xf>
    <xf numFmtId="200" fontId="11" fillId="0" borderId="2" xfId="833" applyNumberFormat="1" applyFont="1" applyFill="1" applyBorder="1" applyAlignment="1">
      <alignment horizontal="right" vertical="center" wrapText="1"/>
    </xf>
    <xf numFmtId="49" fontId="11" fillId="0" borderId="2" xfId="761" applyNumberFormat="1" applyFont="1" applyFill="1" applyBorder="1" applyAlignment="1" applyProtection="1">
      <alignment horizontal="left" vertical="center"/>
    </xf>
    <xf numFmtId="3" fontId="11" fillId="0" borderId="2" xfId="1" applyNumberFormat="1" applyFont="1" applyFill="1" applyBorder="1" applyAlignment="1">
      <alignment horizontal="right" vertical="center" wrapText="1"/>
    </xf>
    <xf numFmtId="199" fontId="31" fillId="0" borderId="0" xfId="745" applyNumberFormat="1" applyAlignment="1">
      <alignment horizontal="right" vertical="center"/>
    </xf>
    <xf numFmtId="0" fontId="31" fillId="0" borderId="0" xfId="545" applyFill="1" applyAlignment="1"/>
    <xf numFmtId="0" fontId="31" fillId="0" borderId="0" xfId="545" applyAlignment="1"/>
    <xf numFmtId="0" fontId="1" fillId="0" borderId="0" xfId="545" applyNumberFormat="1" applyFont="1" applyFill="1" applyAlignment="1" applyProtection="1">
      <alignment horizontal="center" vertical="center" wrapText="1"/>
    </xf>
    <xf numFmtId="0" fontId="14" fillId="0" borderId="0" xfId="545" applyFont="1" applyFill="1" applyAlignment="1" applyProtection="1">
      <alignment horizontal="left" vertical="center"/>
    </xf>
    <xf numFmtId="195" fontId="14" fillId="0" borderId="0" xfId="545" applyNumberFormat="1" applyFont="1" applyFill="1" applyAlignment="1" applyProtection="1">
      <alignment horizontal="right"/>
    </xf>
    <xf numFmtId="0" fontId="8" fillId="0" borderId="0" xfId="545" applyFont="1" applyFill="1" applyAlignment="1">
      <alignment vertical="center"/>
    </xf>
    <xf numFmtId="0" fontId="14" fillId="0" borderId="0" xfId="545" applyFont="1" applyFill="1" applyAlignment="1">
      <alignment horizontal="right" vertical="center"/>
    </xf>
    <xf numFmtId="0" fontId="11" fillId="0" borderId="2" xfId="545" applyNumberFormat="1" applyFont="1" applyFill="1" applyBorder="1" applyAlignment="1" applyProtection="1">
      <alignment horizontal="center" vertical="center"/>
    </xf>
    <xf numFmtId="49" fontId="11" fillId="0" borderId="2" xfId="345" applyNumberFormat="1" applyFont="1" applyFill="1" applyBorder="1" applyAlignment="1" applyProtection="1">
      <alignment vertical="center"/>
    </xf>
    <xf numFmtId="199" fontId="11" fillId="0" borderId="2" xfId="953" applyNumberFormat="1" applyFont="1" applyFill="1" applyBorder="1" applyAlignment="1">
      <alignment horizontal="right" vertical="center" wrapText="1"/>
    </xf>
    <xf numFmtId="49" fontId="14" fillId="0" borderId="2" xfId="345" applyNumberFormat="1" applyFont="1" applyFill="1" applyBorder="1" applyAlignment="1" applyProtection="1">
      <alignment vertical="center"/>
    </xf>
    <xf numFmtId="199" fontId="14" fillId="0" borderId="2" xfId="953" applyNumberFormat="1" applyFont="1" applyFill="1" applyBorder="1" applyAlignment="1">
      <alignment horizontal="right" vertical="center" wrapText="1"/>
    </xf>
    <xf numFmtId="199" fontId="14" fillId="0" borderId="2" xfId="953" applyNumberFormat="1" applyFont="1" applyBorder="1" applyAlignment="1">
      <alignment horizontal="right" vertical="center" wrapText="1"/>
    </xf>
    <xf numFmtId="200" fontId="14" fillId="0" borderId="2" xfId="3" applyNumberFormat="1" applyFont="1" applyFill="1" applyBorder="1" applyAlignment="1" applyProtection="1">
      <alignment horizontal="right" vertical="center" wrapText="1"/>
    </xf>
    <xf numFmtId="49" fontId="11" fillId="0" borderId="2" xfId="345" applyNumberFormat="1" applyFont="1" applyFill="1" applyBorder="1" applyAlignment="1" applyProtection="1">
      <alignment vertical="center" wrapText="1"/>
    </xf>
    <xf numFmtId="199" fontId="14" fillId="0" borderId="2" xfId="721" applyNumberFormat="1" applyFont="1" applyBorder="1" applyAlignment="1">
      <alignment horizontal="right" vertical="center" wrapText="1"/>
    </xf>
    <xf numFmtId="199" fontId="14" fillId="0" borderId="2" xfId="721" applyNumberFormat="1" applyFont="1" applyFill="1" applyBorder="1" applyAlignment="1">
      <alignment horizontal="right" vertical="center" wrapText="1"/>
    </xf>
    <xf numFmtId="200" fontId="11" fillId="0" borderId="2" xfId="3" applyNumberFormat="1" applyFont="1" applyFill="1" applyBorder="1" applyAlignment="1" applyProtection="1">
      <alignment horizontal="right" vertical="center" wrapText="1"/>
    </xf>
    <xf numFmtId="199" fontId="11" fillId="0" borderId="2" xfId="721" applyNumberFormat="1" applyFont="1" applyBorder="1" applyAlignment="1">
      <alignment horizontal="right" vertical="center" wrapText="1"/>
    </xf>
    <xf numFmtId="199" fontId="11" fillId="0" borderId="2" xfId="953" applyNumberFormat="1" applyFont="1" applyBorder="1" applyAlignment="1">
      <alignment horizontal="right" vertical="center" wrapText="1"/>
    </xf>
    <xf numFmtId="199" fontId="11" fillId="0" borderId="2" xfId="721" applyNumberFormat="1" applyFont="1" applyFill="1" applyBorder="1" applyAlignment="1">
      <alignment horizontal="right" vertical="center" wrapText="1"/>
    </xf>
    <xf numFmtId="199" fontId="11" fillId="0" borderId="2" xfId="1" applyNumberFormat="1" applyFont="1" applyFill="1" applyBorder="1" applyAlignment="1" applyProtection="1">
      <alignment horizontal="right" vertical="center" wrapText="1"/>
    </xf>
    <xf numFmtId="199" fontId="31" fillId="0" borderId="0" xfId="545" applyNumberFormat="1" applyAlignment="1"/>
    <xf numFmtId="0" fontId="31" fillId="0" borderId="0" xfId="782" applyFill="1" applyAlignment="1"/>
    <xf numFmtId="0" fontId="36" fillId="0" borderId="0" xfId="782" applyNumberFormat="1" applyFont="1" applyFill="1" applyAlignment="1" applyProtection="1">
      <alignment horizontal="center" vertical="center" wrapText="1"/>
    </xf>
    <xf numFmtId="0" fontId="29" fillId="0" borderId="0" xfId="559" applyFont="1" applyFill="1" applyAlignment="1" applyProtection="1">
      <alignment horizontal="left" vertical="center"/>
    </xf>
    <xf numFmtId="0" fontId="32" fillId="0" borderId="0" xfId="559" applyFont="1" applyFill="1" applyAlignment="1"/>
    <xf numFmtId="202" fontId="32" fillId="0" borderId="0" xfId="559" applyNumberFormat="1" applyFont="1" applyFill="1" applyAlignment="1"/>
    <xf numFmtId="196" fontId="35" fillId="0" borderId="0" xfId="559" applyNumberFormat="1" applyFont="1" applyFill="1" applyBorder="1" applyAlignment="1" applyProtection="1">
      <alignment horizontal="right" vertical="center"/>
    </xf>
    <xf numFmtId="197" fontId="11" fillId="0" borderId="2" xfId="1012" applyNumberFormat="1" applyFont="1" applyFill="1" applyBorder="1" applyAlignment="1">
      <alignment horizontal="center" vertical="center" wrapText="1"/>
    </xf>
    <xf numFmtId="0" fontId="31" fillId="0" borderId="0" xfId="782" applyFill="1" applyAlignment="1">
      <alignment horizontal="center" vertical="center"/>
    </xf>
    <xf numFmtId="0" fontId="5" fillId="0" borderId="0" xfId="1011" applyFont="1" applyFill="1" applyAlignment="1">
      <alignment horizontal="center" vertical="center"/>
    </xf>
    <xf numFmtId="49" fontId="11" fillId="0" borderId="2" xfId="801" applyNumberFormat="1" applyFont="1" applyFill="1" applyBorder="1" applyAlignment="1" applyProtection="1">
      <alignment horizontal="left" vertical="center" wrapText="1"/>
    </xf>
    <xf numFmtId="49" fontId="11" fillId="0" borderId="2" xfId="761" applyNumberFormat="1" applyFont="1" applyFill="1" applyBorder="1" applyAlignment="1" applyProtection="1">
      <alignment horizontal="left" vertical="center" wrapText="1"/>
    </xf>
    <xf numFmtId="199" fontId="31" fillId="0" borderId="0" xfId="782" applyNumberFormat="1" applyFill="1" applyAlignment="1"/>
    <xf numFmtId="0" fontId="31" fillId="0" borderId="0" xfId="782" applyAlignment="1">
      <alignment vertical="center"/>
    </xf>
    <xf numFmtId="0" fontId="31" fillId="0" borderId="0" xfId="782" applyAlignment="1"/>
    <xf numFmtId="0" fontId="14" fillId="0" borderId="0" xfId="782" applyFont="1" applyFill="1" applyAlignment="1" applyProtection="1">
      <alignment horizontal="left" vertical="center"/>
    </xf>
    <xf numFmtId="4" fontId="14" fillId="0" borderId="0" xfId="782" applyNumberFormat="1" applyFont="1" applyFill="1" applyAlignment="1" applyProtection="1">
      <alignment horizontal="right" vertical="center"/>
    </xf>
    <xf numFmtId="202" fontId="8" fillId="0" borderId="0" xfId="782" applyNumberFormat="1" applyFont="1" applyFill="1" applyAlignment="1">
      <alignment vertical="center"/>
    </xf>
    <xf numFmtId="0" fontId="14" fillId="0" borderId="0" xfId="782" applyFont="1" applyFill="1" applyAlignment="1">
      <alignment horizontal="right" vertical="center"/>
    </xf>
    <xf numFmtId="0" fontId="11" fillId="0" borderId="2" xfId="780" applyNumberFormat="1" applyFont="1" applyFill="1" applyBorder="1" applyAlignment="1" applyProtection="1">
      <alignment horizontal="center" vertical="center"/>
    </xf>
    <xf numFmtId="49" fontId="11" fillId="0" borderId="2" xfId="783" applyNumberFormat="1" applyFont="1" applyFill="1" applyBorder="1" applyAlignment="1" applyProtection="1">
      <alignment vertical="center"/>
    </xf>
    <xf numFmtId="0" fontId="5" fillId="0" borderId="0" xfId="1011" applyFont="1">
      <alignment vertical="center"/>
    </xf>
    <xf numFmtId="49" fontId="14" fillId="0" borderId="2" xfId="783" applyNumberFormat="1" applyFont="1" applyFill="1" applyBorder="1" applyAlignment="1" applyProtection="1">
      <alignment vertical="center"/>
    </xf>
    <xf numFmtId="200" fontId="14" fillId="0" borderId="2" xfId="833" applyNumberFormat="1" applyFont="1" applyFill="1" applyBorder="1" applyAlignment="1">
      <alignment horizontal="right" vertical="center" wrapText="1"/>
    </xf>
    <xf numFmtId="49" fontId="11" fillId="0" borderId="2" xfId="761" applyNumberFormat="1" applyFont="1" applyFill="1" applyBorder="1" applyAlignment="1" applyProtection="1">
      <alignment vertical="center"/>
    </xf>
    <xf numFmtId="199" fontId="31" fillId="0" borderId="0" xfId="782" applyNumberFormat="1" applyAlignment="1"/>
    <xf numFmtId="0" fontId="31" fillId="0" borderId="0" xfId="1012">
      <alignment vertical="center"/>
    </xf>
    <xf numFmtId="0" fontId="37" fillId="0" borderId="0" xfId="1012" applyFont="1" applyAlignment="1">
      <alignment horizontal="center" vertical="center" wrapText="1"/>
    </xf>
    <xf numFmtId="0" fontId="31" fillId="0" borderId="0" xfId="1012" applyFill="1">
      <alignment vertical="center"/>
    </xf>
    <xf numFmtId="0" fontId="2" fillId="0" borderId="0" xfId="0" applyFont="1" applyFill="1" applyAlignment="1">
      <alignment vertical="center"/>
    </xf>
    <xf numFmtId="0" fontId="38" fillId="0" borderId="0" xfId="834" applyFont="1" applyAlignment="1">
      <alignment horizontal="center" vertical="center" shrinkToFit="1"/>
    </xf>
    <xf numFmtId="0" fontId="39" fillId="0" borderId="0" xfId="834" applyFont="1" applyAlignment="1">
      <alignment horizontal="center" vertical="center" shrinkToFit="1"/>
    </xf>
    <xf numFmtId="0" fontId="29" fillId="0" borderId="0" xfId="834" applyFont="1" applyBorder="1" applyAlignment="1">
      <alignment horizontal="left" vertical="center" wrapText="1"/>
    </xf>
    <xf numFmtId="0" fontId="29" fillId="0" borderId="0" xfId="0" applyFont="1" applyFill="1" applyAlignment="1">
      <alignment horizontal="right"/>
    </xf>
    <xf numFmtId="0" fontId="11" fillId="0" borderId="2" xfId="1016" applyFont="1" applyBorder="1" applyAlignment="1">
      <alignment horizontal="center" vertical="center"/>
    </xf>
    <xf numFmtId="49" fontId="11" fillId="0" borderId="2" xfId="0" applyNumberFormat="1" applyFont="1" applyFill="1" applyBorder="1" applyAlignment="1" applyProtection="1">
      <alignment vertical="center" wrapText="1"/>
    </xf>
    <xf numFmtId="199" fontId="14" fillId="0" borderId="2" xfId="1" applyNumberFormat="1" applyFont="1" applyBorder="1" applyAlignment="1">
      <alignment horizontal="right" vertical="center" wrapText="1"/>
    </xf>
    <xf numFmtId="0" fontId="14" fillId="0" borderId="2" xfId="511" applyNumberFormat="1" applyFont="1" applyFill="1" applyBorder="1" applyAlignment="1">
      <alignment horizontal="left" vertical="center" wrapText="1"/>
    </xf>
    <xf numFmtId="0" fontId="29" fillId="0" borderId="2" xfId="0" applyFont="1" applyFill="1" applyBorder="1" applyAlignment="1">
      <alignment horizontal="center" vertical="center"/>
    </xf>
    <xf numFmtId="0" fontId="29" fillId="0" borderId="2" xfId="0" applyFont="1" applyFill="1" applyBorder="1" applyAlignment="1">
      <alignment horizontal="left" vertical="center"/>
    </xf>
    <xf numFmtId="0" fontId="12" fillId="0" borderId="2" xfId="0" applyFont="1" applyFill="1" applyBorder="1" applyAlignment="1">
      <alignment horizontal="center" vertical="center"/>
    </xf>
    <xf numFmtId="0" fontId="40" fillId="0" borderId="2" xfId="1012" applyFont="1" applyFill="1" applyBorder="1">
      <alignment vertical="center"/>
    </xf>
    <xf numFmtId="0" fontId="0" fillId="0" borderId="0" xfId="0" applyFill="1" applyAlignment="1"/>
    <xf numFmtId="0" fontId="31" fillId="0" borderId="0" xfId="511" applyFont="1" applyFill="1" applyAlignment="1"/>
    <xf numFmtId="0" fontId="39" fillId="0" borderId="0" xfId="833" applyFont="1" applyFill="1" applyAlignment="1">
      <alignment horizontal="center" vertical="center" shrinkToFit="1"/>
    </xf>
    <xf numFmtId="0" fontId="29" fillId="0" borderId="0" xfId="833" applyFont="1" applyFill="1" applyAlignment="1">
      <alignment horizontal="left" vertical="center" wrapText="1"/>
    </xf>
    <xf numFmtId="197" fontId="14" fillId="0" borderId="0" xfId="1014" applyNumberFormat="1" applyFont="1" applyFill="1" applyBorder="1" applyAlignment="1">
      <alignment horizontal="right" vertical="center"/>
    </xf>
    <xf numFmtId="0" fontId="11" fillId="0" borderId="2" xfId="1014" applyFont="1" applyFill="1" applyBorder="1" applyAlignment="1">
      <alignment horizontal="center" vertical="center"/>
    </xf>
    <xf numFmtId="0" fontId="0" fillId="0" borderId="0" xfId="0" applyFont="1" applyAlignment="1"/>
    <xf numFmtId="199" fontId="11" fillId="0" borderId="2" xfId="1012" applyNumberFormat="1" applyFont="1" applyFill="1" applyBorder="1" applyAlignment="1">
      <alignment horizontal="right" vertical="center" wrapText="1"/>
    </xf>
    <xf numFmtId="199" fontId="14" fillId="0" borderId="2" xfId="1012" applyNumberFormat="1" applyFont="1" applyFill="1" applyBorder="1" applyAlignment="1">
      <alignment horizontal="right" vertical="center" wrapText="1"/>
    </xf>
    <xf numFmtId="200" fontId="14" fillId="0" borderId="2" xfId="1012" applyNumberFormat="1" applyFont="1" applyFill="1" applyBorder="1" applyAlignment="1">
      <alignment horizontal="right" vertical="center" wrapText="1"/>
    </xf>
    <xf numFmtId="0" fontId="14" fillId="0" borderId="2" xfId="511" applyNumberFormat="1" applyFont="1" applyFill="1" applyBorder="1" applyAlignment="1">
      <alignment horizontal="left" vertical="center" wrapText="1" indent="1"/>
    </xf>
    <xf numFmtId="199" fontId="14" fillId="0" borderId="2" xfId="0" applyNumberFormat="1" applyFont="1" applyFill="1" applyBorder="1" applyAlignment="1" applyProtection="1">
      <alignment horizontal="right" vertical="center" wrapText="1"/>
      <protection locked="0"/>
    </xf>
    <xf numFmtId="200" fontId="14" fillId="0" borderId="2" xfId="0" applyNumberFormat="1" applyFont="1" applyFill="1" applyBorder="1" applyAlignment="1">
      <alignment horizontal="right" vertical="center" wrapText="1"/>
    </xf>
    <xf numFmtId="0" fontId="31" fillId="0" borderId="0" xfId="545" applyFont="1" applyFill="1" applyAlignment="1"/>
    <xf numFmtId="200" fontId="14" fillId="0" borderId="2" xfId="1012" applyNumberFormat="1" applyFont="1" applyBorder="1" applyAlignment="1">
      <alignment horizontal="right" vertical="center" wrapText="1"/>
    </xf>
    <xf numFmtId="200" fontId="11" fillId="0" borderId="2" xfId="1012" applyNumberFormat="1" applyFont="1" applyFill="1" applyBorder="1" applyAlignment="1">
      <alignment horizontal="right" vertical="center" wrapText="1"/>
    </xf>
    <xf numFmtId="200" fontId="11" fillId="0" borderId="2" xfId="1012" applyNumberFormat="1" applyFont="1" applyBorder="1" applyAlignment="1">
      <alignment horizontal="right" vertical="center" wrapText="1"/>
    </xf>
    <xf numFmtId="49" fontId="14" fillId="0" borderId="2" xfId="0" applyNumberFormat="1" applyFont="1" applyFill="1" applyBorder="1" applyAlignment="1" applyProtection="1">
      <alignment vertical="center" wrapText="1"/>
    </xf>
    <xf numFmtId="200" fontId="14" fillId="0" borderId="2" xfId="3" applyNumberFormat="1" applyFont="1" applyFill="1" applyBorder="1" applyAlignment="1" applyProtection="1">
      <alignment horizontal="right" vertical="center" wrapText="1"/>
      <protection locked="0"/>
    </xf>
    <xf numFmtId="0" fontId="11" fillId="0" borderId="2" xfId="1012" applyFont="1" applyFill="1" applyBorder="1" applyAlignment="1">
      <alignment horizontal="distributed" vertical="center" wrapText="1"/>
    </xf>
    <xf numFmtId="0" fontId="11" fillId="0" borderId="2" xfId="511" applyNumberFormat="1" applyFont="1" applyFill="1" applyBorder="1" applyAlignment="1">
      <alignment horizontal="left" vertical="center" wrapText="1"/>
    </xf>
    <xf numFmtId="199" fontId="29" fillId="0" borderId="2" xfId="0" applyNumberFormat="1" applyFont="1" applyFill="1" applyBorder="1" applyAlignment="1">
      <alignment horizontal="right" vertical="center" wrapText="1"/>
    </xf>
    <xf numFmtId="0" fontId="11" fillId="0" borderId="2" xfId="1012" applyFont="1" applyFill="1" applyBorder="1" applyAlignment="1">
      <alignment horizontal="left" vertical="center" wrapText="1"/>
    </xf>
    <xf numFmtId="199" fontId="12" fillId="0" borderId="2" xfId="0" applyNumberFormat="1" applyFont="1" applyFill="1" applyBorder="1" applyAlignment="1">
      <alignment horizontal="right" vertical="center" wrapText="1"/>
    </xf>
    <xf numFmtId="41" fontId="0" fillId="0" borderId="0" xfId="0" applyNumberFormat="1" applyFill="1" applyAlignment="1"/>
    <xf numFmtId="199" fontId="0" fillId="0" borderId="0" xfId="0" applyNumberFormat="1" applyFill="1" applyAlignment="1"/>
    <xf numFmtId="0" fontId="31" fillId="0" borderId="0" xfId="511" applyFill="1" applyAlignment="1"/>
    <xf numFmtId="0" fontId="31" fillId="0" borderId="0" xfId="511" applyAlignment="1"/>
    <xf numFmtId="0" fontId="41" fillId="0" borderId="0" xfId="511" applyFont="1" applyFill="1" applyAlignment="1"/>
    <xf numFmtId="0" fontId="42" fillId="0" borderId="0" xfId="833" applyFont="1" applyFill="1" applyAlignment="1">
      <alignment horizontal="center" vertical="center" shrinkToFit="1"/>
    </xf>
    <xf numFmtId="0" fontId="43" fillId="0" borderId="0" xfId="833" applyFont="1" applyFill="1" applyAlignment="1">
      <alignment horizontal="left" vertical="center" wrapText="1"/>
    </xf>
    <xf numFmtId="0" fontId="14" fillId="0" borderId="0" xfId="511" applyFont="1" applyFill="1" applyAlignment="1">
      <alignment horizontal="right" vertical="center"/>
    </xf>
    <xf numFmtId="0" fontId="11" fillId="0" borderId="2" xfId="511" applyFont="1" applyFill="1" applyBorder="1" applyAlignment="1">
      <alignment horizontal="center" vertical="center" wrapText="1"/>
    </xf>
    <xf numFmtId="199" fontId="44" fillId="0" borderId="2" xfId="1" applyNumberFormat="1" applyFont="1" applyFill="1" applyBorder="1" applyAlignment="1">
      <alignment horizontal="right" vertical="center" wrapText="1"/>
    </xf>
    <xf numFmtId="0" fontId="35" fillId="0" borderId="2" xfId="0" applyFont="1" applyFill="1" applyBorder="1" applyAlignment="1" applyProtection="1">
      <alignment horizontal="right" vertical="center"/>
      <protection locked="0"/>
    </xf>
    <xf numFmtId="200" fontId="12" fillId="0" borderId="2" xfId="833" applyNumberFormat="1" applyFont="1" applyFill="1" applyBorder="1" applyAlignment="1">
      <alignment horizontal="right" vertical="center" wrapText="1"/>
    </xf>
    <xf numFmtId="0" fontId="35" fillId="2" borderId="2" xfId="0" applyFont="1" applyFill="1" applyBorder="1" applyAlignment="1" applyProtection="1">
      <alignment horizontal="right" vertical="center"/>
      <protection locked="0"/>
    </xf>
    <xf numFmtId="200" fontId="29" fillId="0" borderId="2" xfId="0" applyNumberFormat="1" applyFont="1" applyBorder="1" applyAlignment="1">
      <alignment horizontal="right" vertical="center" wrapText="1"/>
    </xf>
    <xf numFmtId="0" fontId="35" fillId="0" borderId="2" xfId="0" applyNumberFormat="1" applyFont="1" applyFill="1" applyBorder="1" applyAlignment="1" applyProtection="1">
      <alignment horizontal="right" vertical="center"/>
    </xf>
    <xf numFmtId="200" fontId="29" fillId="0" borderId="2" xfId="833" applyNumberFormat="1" applyFont="1" applyFill="1" applyBorder="1" applyAlignment="1">
      <alignment horizontal="right" vertical="center" wrapText="1"/>
    </xf>
    <xf numFmtId="3" fontId="35" fillId="2" borderId="2" xfId="0" applyNumberFormat="1" applyFont="1" applyFill="1" applyBorder="1" applyAlignment="1" applyProtection="1">
      <alignment horizontal="right" vertical="center" wrapText="1"/>
      <protection locked="0"/>
    </xf>
    <xf numFmtId="3" fontId="35" fillId="0" borderId="2" xfId="0" applyNumberFormat="1" applyFont="1" applyFill="1" applyBorder="1" applyAlignment="1" applyProtection="1">
      <alignment horizontal="right" vertical="center" wrapText="1"/>
      <protection locked="0"/>
    </xf>
    <xf numFmtId="200" fontId="29" fillId="0" borderId="2" xfId="0" applyNumberFormat="1" applyFont="1" applyFill="1" applyBorder="1" applyAlignment="1">
      <alignment horizontal="right" vertical="center" wrapText="1"/>
    </xf>
    <xf numFmtId="4" fontId="45" fillId="0" borderId="2" xfId="1333" applyNumberFormat="1" applyFont="1" applyFill="1" applyBorder="1" applyAlignment="1" applyProtection="1">
      <alignment horizontal="right" vertical="center"/>
    </xf>
    <xf numFmtId="4" fontId="46" fillId="0" borderId="2" xfId="1333" applyNumberFormat="1" applyFont="1" applyFill="1" applyBorder="1" applyAlignment="1" applyProtection="1">
      <alignment horizontal="right" vertical="center"/>
    </xf>
    <xf numFmtId="199" fontId="11" fillId="0" borderId="2" xfId="833" applyNumberFormat="1" applyFont="1" applyFill="1" applyBorder="1" applyAlignment="1">
      <alignment horizontal="right" vertical="center" wrapText="1"/>
    </xf>
    <xf numFmtId="199" fontId="14" fillId="0" borderId="2" xfId="833" applyNumberFormat="1" applyFont="1" applyFill="1" applyBorder="1" applyAlignment="1">
      <alignment horizontal="right" vertical="center" wrapText="1"/>
    </xf>
    <xf numFmtId="199" fontId="14" fillId="2" borderId="2" xfId="833" applyNumberFormat="1" applyFont="1" applyFill="1" applyBorder="1" applyAlignment="1">
      <alignment horizontal="right" vertical="center" wrapText="1"/>
    </xf>
    <xf numFmtId="199" fontId="11" fillId="2" borderId="2" xfId="1012" applyNumberFormat="1" applyFont="1" applyFill="1" applyBorder="1" applyAlignment="1">
      <alignment horizontal="right" vertical="center" wrapText="1"/>
    </xf>
    <xf numFmtId="199" fontId="14" fillId="2" borderId="2" xfId="1012" applyNumberFormat="1" applyFont="1" applyFill="1" applyBorder="1" applyAlignment="1">
      <alignment horizontal="right" vertical="center" wrapText="1"/>
    </xf>
    <xf numFmtId="199" fontId="14" fillId="0" borderId="2" xfId="1213" applyNumberFormat="1" applyFont="1" applyFill="1" applyBorder="1" applyAlignment="1">
      <alignment horizontal="right" vertical="center" wrapText="1"/>
    </xf>
    <xf numFmtId="41" fontId="11" fillId="0" borderId="2" xfId="0" applyNumberFormat="1" applyFont="1" applyFill="1" applyBorder="1" applyAlignment="1" applyProtection="1">
      <alignment horizontal="right" vertical="center" wrapText="1"/>
    </xf>
    <xf numFmtId="41" fontId="11" fillId="0" borderId="2" xfId="833" applyNumberFormat="1" applyFont="1" applyFill="1" applyBorder="1" applyAlignment="1">
      <alignment horizontal="right" vertical="center" wrapText="1"/>
    </xf>
    <xf numFmtId="200" fontId="12" fillId="0" borderId="2" xfId="0" applyNumberFormat="1" applyFont="1" applyFill="1" applyBorder="1" applyAlignment="1">
      <alignment horizontal="right" vertical="center" wrapText="1"/>
    </xf>
    <xf numFmtId="0" fontId="12" fillId="0" borderId="2" xfId="0" applyFont="1" applyFill="1" applyBorder="1" applyAlignment="1">
      <alignment horizontal="distributed" vertical="center" wrapText="1"/>
    </xf>
    <xf numFmtId="49" fontId="11" fillId="0" borderId="2" xfId="0" applyNumberFormat="1" applyFont="1" applyFill="1" applyBorder="1" applyAlignment="1" applyProtection="1">
      <alignment horizontal="center" vertical="center" wrapText="1"/>
    </xf>
    <xf numFmtId="49" fontId="11" fillId="0" borderId="2" xfId="0" applyNumberFormat="1" applyFont="1" applyFill="1" applyBorder="1" applyAlignment="1" applyProtection="1">
      <alignment horizontal="left" vertical="center" wrapText="1"/>
    </xf>
    <xf numFmtId="199" fontId="11" fillId="0" borderId="2" xfId="0" applyNumberFormat="1" applyFont="1" applyFill="1" applyBorder="1" applyAlignment="1">
      <alignment horizontal="right" vertical="center" wrapText="1"/>
    </xf>
    <xf numFmtId="199" fontId="11" fillId="2" borderId="2" xfId="1" applyNumberFormat="1" applyFont="1" applyFill="1" applyBorder="1" applyAlignment="1">
      <alignment horizontal="right" vertical="center" wrapText="1"/>
    </xf>
    <xf numFmtId="41" fontId="31" fillId="0" borderId="0" xfId="511" applyNumberFormat="1" applyFill="1" applyAlignment="1"/>
    <xf numFmtId="199" fontId="31" fillId="0" borderId="0" xfId="511" applyNumberFormat="1" applyFill="1" applyAlignment="1"/>
    <xf numFmtId="0" fontId="14" fillId="0" borderId="0" xfId="511" applyFont="1" applyFill="1" applyAlignment="1"/>
    <xf numFmtId="0" fontId="47" fillId="0" borderId="0" xfId="833" applyFont="1" applyFill="1" applyAlignment="1">
      <alignment vertical="center" shrinkToFit="1"/>
    </xf>
    <xf numFmtId="197" fontId="31" fillId="0" borderId="0" xfId="1014" applyNumberFormat="1" applyFont="1" applyFill="1" applyBorder="1" applyAlignment="1">
      <alignment vertical="center"/>
    </xf>
    <xf numFmtId="0" fontId="11" fillId="0" borderId="2" xfId="1014" applyFont="1" applyFill="1" applyBorder="1" applyAlignment="1">
      <alignment horizontal="distributed" vertical="center" wrapText="1" indent="3"/>
    </xf>
    <xf numFmtId="41" fontId="12" fillId="0" borderId="2" xfId="0" applyNumberFormat="1" applyFont="1" applyFill="1" applyBorder="1" applyAlignment="1">
      <alignment horizontal="right" vertical="center" wrapText="1"/>
    </xf>
    <xf numFmtId="41" fontId="14" fillId="0" borderId="2" xfId="1012" applyNumberFormat="1" applyFont="1" applyFill="1" applyBorder="1" applyAlignment="1">
      <alignment horizontal="right" vertical="center" wrapText="1"/>
    </xf>
    <xf numFmtId="41" fontId="11" fillId="0" borderId="2" xfId="1012" applyNumberFormat="1" applyFont="1" applyFill="1" applyBorder="1" applyAlignment="1">
      <alignment horizontal="right" vertical="center" wrapText="1"/>
    </xf>
    <xf numFmtId="0" fontId="14" fillId="0" borderId="2" xfId="738" applyNumberFormat="1" applyFont="1" applyFill="1" applyBorder="1" applyAlignment="1">
      <alignment horizontal="left" vertical="center" wrapText="1"/>
    </xf>
    <xf numFmtId="0" fontId="11" fillId="0" borderId="2" xfId="1014" applyFont="1" applyFill="1" applyBorder="1" applyAlignment="1">
      <alignment horizontal="left" vertical="center" wrapText="1"/>
    </xf>
    <xf numFmtId="0" fontId="14" fillId="0" borderId="2" xfId="738" applyNumberFormat="1" applyFont="1" applyFill="1" applyBorder="1" applyAlignment="1">
      <alignment horizontal="left" vertical="center" wrapText="1" indent="2"/>
    </xf>
    <xf numFmtId="0" fontId="14" fillId="0" borderId="2" xfId="738" applyNumberFormat="1" applyFont="1" applyFill="1" applyBorder="1" applyAlignment="1">
      <alignment horizontal="left" vertical="center" wrapText="1" indent="1"/>
    </xf>
    <xf numFmtId="0" fontId="11" fillId="0" borderId="2" xfId="738" applyNumberFormat="1" applyFont="1" applyFill="1" applyBorder="1" applyAlignment="1">
      <alignment horizontal="left" vertical="center" wrapText="1"/>
    </xf>
    <xf numFmtId="196" fontId="14" fillId="0" borderId="0" xfId="745" applyNumberFormat="1" applyFont="1" applyFill="1" applyBorder="1" applyAlignment="1" applyProtection="1">
      <alignment horizontal="left" vertical="center"/>
    </xf>
    <xf numFmtId="0" fontId="14" fillId="0" borderId="0" xfId="511" applyFont="1" applyFill="1" applyBorder="1" applyAlignment="1">
      <alignment vertical="center"/>
    </xf>
    <xf numFmtId="0" fontId="14" fillId="0" borderId="0" xfId="511" applyFont="1" applyFill="1" applyAlignment="1">
      <alignment vertical="center"/>
    </xf>
    <xf numFmtId="196" fontId="32" fillId="0" borderId="0" xfId="745" applyNumberFormat="1" applyFont="1" applyFill="1" applyBorder="1" applyAlignment="1" applyProtection="1">
      <alignment horizontal="right" vertical="center"/>
    </xf>
    <xf numFmtId="41" fontId="11" fillId="0" borderId="2" xfId="1213" applyNumberFormat="1" applyFont="1" applyFill="1" applyBorder="1" applyAlignment="1">
      <alignment horizontal="right" vertical="center" wrapText="1"/>
    </xf>
    <xf numFmtId="0" fontId="48" fillId="3" borderId="0" xfId="1011" applyFont="1" applyFill="1">
      <alignment vertical="center"/>
    </xf>
    <xf numFmtId="41" fontId="14" fillId="0" borderId="2" xfId="1213" applyNumberFormat="1" applyFont="1" applyFill="1" applyBorder="1" applyAlignment="1">
      <alignment horizontal="right" vertical="center" wrapText="1"/>
    </xf>
    <xf numFmtId="41" fontId="49" fillId="0" borderId="2" xfId="0" applyNumberFormat="1" applyFont="1" applyFill="1" applyBorder="1" applyAlignment="1">
      <alignment horizontal="right" vertical="center" wrapText="1"/>
    </xf>
    <xf numFmtId="41" fontId="35" fillId="0" borderId="2" xfId="0" applyNumberFormat="1" applyFont="1" applyFill="1" applyBorder="1" applyAlignment="1">
      <alignment horizontal="right" vertical="center" wrapText="1"/>
    </xf>
    <xf numFmtId="41" fontId="14" fillId="0" borderId="2" xfId="0" applyNumberFormat="1" applyFont="1" applyFill="1" applyBorder="1" applyAlignment="1" applyProtection="1">
      <alignment horizontal="right" vertical="center" wrapText="1"/>
    </xf>
    <xf numFmtId="41" fontId="29" fillId="0" borderId="2" xfId="0" applyNumberFormat="1" applyFont="1" applyFill="1" applyBorder="1" applyAlignment="1">
      <alignment horizontal="right" vertical="center" wrapText="1"/>
    </xf>
    <xf numFmtId="41" fontId="14" fillId="0" borderId="2" xfId="833" applyNumberFormat="1" applyFont="1" applyFill="1" applyBorder="1" applyAlignment="1">
      <alignment horizontal="right" vertical="center" wrapText="1"/>
    </xf>
    <xf numFmtId="0" fontId="12" fillId="0" borderId="2" xfId="0" applyFont="1" applyBorder="1" applyAlignment="1">
      <alignment horizontal="distributed" vertical="center" wrapText="1"/>
    </xf>
    <xf numFmtId="49" fontId="14" fillId="0" borderId="2" xfId="0" applyNumberFormat="1" applyFont="1" applyFill="1" applyBorder="1" applyAlignment="1" applyProtection="1">
      <alignment horizontal="center" vertical="center" wrapText="1"/>
    </xf>
    <xf numFmtId="0" fontId="50" fillId="0" borderId="0" xfId="0" applyFont="1" applyAlignment="1"/>
    <xf numFmtId="0" fontId="51" fillId="0" borderId="0" xfId="0" applyFont="1" applyAlignment="1"/>
    <xf numFmtId="0" fontId="52" fillId="0" borderId="0" xfId="761" applyFont="1" applyFill="1" applyAlignment="1">
      <alignment horizontal="center" vertical="center"/>
    </xf>
    <xf numFmtId="0" fontId="50" fillId="0" borderId="0" xfId="0" applyFont="1" applyFill="1" applyAlignment="1"/>
    <xf numFmtId="0" fontId="29" fillId="0" borderId="0" xfId="761" applyFont="1" applyFill="1" applyAlignment="1">
      <alignment horizontal="left" vertical="center"/>
    </xf>
    <xf numFmtId="0" fontId="29" fillId="0" borderId="0" xfId="0" applyFont="1" applyFill="1" applyAlignment="1">
      <alignment vertical="center"/>
    </xf>
    <xf numFmtId="0" fontId="29" fillId="0" borderId="0" xfId="761" applyFont="1" applyFill="1" applyAlignment="1">
      <alignment horizontal="right" vertical="center"/>
    </xf>
    <xf numFmtId="199" fontId="31" fillId="0" borderId="0" xfId="511" applyNumberFormat="1" applyFont="1" applyFill="1" applyAlignment="1">
      <alignment horizontal="center" vertical="center" wrapText="1"/>
    </xf>
    <xf numFmtId="0" fontId="29" fillId="0" borderId="2" xfId="0" applyFont="1" applyFill="1" applyBorder="1" applyAlignment="1">
      <alignment horizontal="left" vertical="center" wrapText="1"/>
    </xf>
    <xf numFmtId="199" fontId="14" fillId="0" borderId="2" xfId="0" applyNumberFormat="1" applyFont="1" applyFill="1" applyBorder="1" applyAlignment="1">
      <alignment vertical="center" wrapText="1"/>
    </xf>
    <xf numFmtId="200" fontId="14" fillId="0" borderId="2" xfId="3" applyNumberFormat="1" applyFont="1" applyFill="1" applyBorder="1" applyAlignment="1">
      <alignment vertical="center" wrapText="1"/>
    </xf>
    <xf numFmtId="0" fontId="29" fillId="0" borderId="2" xfId="0" applyFont="1" applyBorder="1" applyAlignment="1">
      <alignment horizontal="left" vertical="center" wrapText="1"/>
    </xf>
    <xf numFmtId="0" fontId="5" fillId="3" borderId="0" xfId="1011" applyFont="1" applyFill="1" applyAlignment="1">
      <alignment horizontal="center" vertical="center"/>
    </xf>
    <xf numFmtId="0" fontId="12" fillId="0" borderId="2" xfId="0" applyFont="1" applyFill="1" applyBorder="1" applyAlignment="1">
      <alignment horizontal="center" vertical="center" wrapText="1"/>
    </xf>
    <xf numFmtId="199" fontId="11" fillId="0" borderId="2" xfId="0" applyNumberFormat="1" applyFont="1" applyFill="1" applyBorder="1" applyAlignment="1">
      <alignment vertical="center" wrapText="1"/>
    </xf>
    <xf numFmtId="200" fontId="11" fillId="0" borderId="2" xfId="3" applyNumberFormat="1" applyFont="1" applyFill="1" applyBorder="1" applyAlignment="1">
      <alignment vertical="center" wrapText="1"/>
    </xf>
    <xf numFmtId="0" fontId="51" fillId="0" borderId="0" xfId="0" applyFont="1" applyFill="1" applyAlignment="1"/>
    <xf numFmtId="0" fontId="31" fillId="0" borderId="0" xfId="1012" applyFill="1" applyProtection="1">
      <alignment vertical="center"/>
    </xf>
    <xf numFmtId="0" fontId="5" fillId="0" borderId="0" xfId="1012" applyFont="1" applyFill="1" applyProtection="1">
      <alignment vertical="center"/>
    </xf>
    <xf numFmtId="0" fontId="40" fillId="0" borderId="0" xfId="1012" applyFont="1" applyFill="1" applyAlignment="1" applyProtection="1">
      <alignment horizontal="center" vertical="center"/>
    </xf>
    <xf numFmtId="0" fontId="40" fillId="0" borderId="0" xfId="1012" applyFont="1" applyFill="1" applyProtection="1">
      <alignment vertical="center"/>
    </xf>
    <xf numFmtId="0" fontId="31" fillId="0" borderId="0" xfId="1012" applyFill="1" applyProtection="1">
      <alignment vertical="center"/>
    </xf>
    <xf numFmtId="197" fontId="31" fillId="0" borderId="0" xfId="1012" applyNumberFormat="1" applyFill="1" applyProtection="1">
      <alignment vertical="center"/>
    </xf>
    <xf numFmtId="199" fontId="31" fillId="0" borderId="0" xfId="511" applyNumberFormat="1" applyFill="1" applyAlignment="1" applyProtection="1"/>
    <xf numFmtId="0" fontId="53" fillId="0" borderId="0" xfId="0" applyFont="1" applyFill="1" applyAlignment="1">
      <alignment horizontal="center" vertical="center"/>
    </xf>
    <xf numFmtId="0" fontId="53" fillId="0" borderId="0" xfId="0" applyFont="1" applyFill="1" applyAlignment="1">
      <alignment horizontal="center" vertical="center"/>
    </xf>
    <xf numFmtId="0" fontId="14" fillId="0" borderId="0" xfId="1012" applyFont="1" applyFill="1" applyProtection="1">
      <alignment vertical="center"/>
    </xf>
    <xf numFmtId="0" fontId="14" fillId="0" borderId="0" xfId="1012" applyFont="1" applyFill="1" applyProtection="1">
      <alignment vertical="center"/>
    </xf>
    <xf numFmtId="197" fontId="14" fillId="0" borderId="0" xfId="1012" applyNumberFormat="1" applyFont="1" applyFill="1" applyBorder="1" applyAlignment="1" applyProtection="1">
      <alignment horizontal="right" vertical="center"/>
    </xf>
    <xf numFmtId="199" fontId="5" fillId="0" borderId="0" xfId="511" applyNumberFormat="1" applyFont="1" applyFill="1" applyAlignment="1" applyProtection="1"/>
    <xf numFmtId="197" fontId="11" fillId="0" borderId="14" xfId="1012" applyNumberFormat="1" applyFont="1" applyFill="1" applyBorder="1" applyAlignment="1" applyProtection="1">
      <alignment horizontal="center" vertical="center" wrapText="1"/>
    </xf>
    <xf numFmtId="0" fontId="11" fillId="0" borderId="2" xfId="1012" applyFont="1" applyFill="1" applyBorder="1" applyAlignment="1" applyProtection="1">
      <alignment horizontal="distributed" vertical="center" wrapText="1" indent="3"/>
    </xf>
    <xf numFmtId="197" fontId="11" fillId="0" borderId="2" xfId="1012" applyNumberFormat="1" applyFont="1" applyFill="1" applyBorder="1" applyAlignment="1" applyProtection="1">
      <alignment horizontal="center" vertical="center" wrapText="1"/>
    </xf>
    <xf numFmtId="197" fontId="11" fillId="0" borderId="2" xfId="1012" applyNumberFormat="1" applyFont="1" applyFill="1" applyBorder="1" applyAlignment="1" applyProtection="1">
      <alignment horizontal="center" vertical="center" wrapText="1"/>
    </xf>
    <xf numFmtId="0" fontId="40" fillId="0" borderId="0" xfId="1012" applyFont="1" applyFill="1" applyAlignment="1" applyProtection="1">
      <alignment horizontal="center" vertical="center" wrapText="1"/>
    </xf>
    <xf numFmtId="0" fontId="12" fillId="0" borderId="15" xfId="0" applyFont="1" applyFill="1" applyBorder="1" applyAlignment="1" applyProtection="1">
      <alignment horizontal="left" vertical="center"/>
    </xf>
    <xf numFmtId="49" fontId="12" fillId="0" borderId="2" xfId="0" applyNumberFormat="1" applyFont="1" applyFill="1" applyBorder="1" applyAlignment="1" applyProtection="1">
      <alignment horizontal="left" vertical="center" wrapText="1"/>
    </xf>
    <xf numFmtId="3" fontId="12" fillId="0" borderId="2" xfId="0" applyNumberFormat="1" applyFont="1" applyFill="1" applyBorder="1" applyAlignment="1" applyProtection="1">
      <alignment horizontal="right" vertical="center"/>
    </xf>
    <xf numFmtId="3" fontId="12" fillId="0" borderId="2" xfId="0" applyNumberFormat="1" applyFont="1" applyFill="1" applyBorder="1" applyAlignment="1" applyProtection="1">
      <alignment horizontal="right" vertical="center"/>
    </xf>
    <xf numFmtId="0" fontId="5" fillId="0" borderId="0" xfId="1011" applyFont="1" applyFill="1" applyProtection="1">
      <alignment vertical="center"/>
    </xf>
    <xf numFmtId="49" fontId="29" fillId="0" borderId="2" xfId="0" applyNumberFormat="1" applyFont="1" applyFill="1" applyBorder="1" applyAlignment="1" applyProtection="1">
      <alignment horizontal="left" vertical="center" wrapText="1"/>
    </xf>
    <xf numFmtId="3" fontId="29" fillId="0" borderId="2" xfId="0" applyNumberFormat="1" applyFont="1" applyFill="1" applyBorder="1" applyAlignment="1" applyProtection="1">
      <alignment horizontal="right" vertical="center"/>
      <protection locked="0"/>
    </xf>
    <xf numFmtId="3" fontId="29" fillId="0" borderId="2" xfId="0" applyNumberFormat="1" applyFont="1" applyFill="1" applyBorder="1" applyAlignment="1" applyProtection="1">
      <alignment horizontal="right" vertical="center"/>
      <protection locked="0"/>
    </xf>
    <xf numFmtId="0" fontId="29" fillId="0" borderId="15" xfId="0" applyFont="1" applyFill="1" applyBorder="1" applyAlignment="1" applyProtection="1">
      <alignment horizontal="left" vertical="center"/>
    </xf>
    <xf numFmtId="3" fontId="29" fillId="0" borderId="2" xfId="0" applyNumberFormat="1" applyFont="1" applyFill="1" applyBorder="1" applyAlignment="1" applyProtection="1">
      <alignment horizontal="right" vertical="center"/>
    </xf>
    <xf numFmtId="3" fontId="29" fillId="0" borderId="2" xfId="0" applyNumberFormat="1" applyFont="1" applyFill="1" applyBorder="1" applyAlignment="1" applyProtection="1">
      <alignment horizontal="right" vertical="center"/>
    </xf>
    <xf numFmtId="3" fontId="12" fillId="0" borderId="2" xfId="0" applyNumberFormat="1" applyFont="1" applyFill="1" applyBorder="1" applyAlignment="1" applyProtection="1">
      <alignment horizontal="right" vertical="center"/>
      <protection locked="0"/>
    </xf>
    <xf numFmtId="3" fontId="12" fillId="0" borderId="2" xfId="0" applyNumberFormat="1" applyFont="1" applyFill="1" applyBorder="1" applyAlignment="1" applyProtection="1">
      <alignment horizontal="right" vertical="center"/>
      <protection locked="0"/>
    </xf>
    <xf numFmtId="3" fontId="14" fillId="0" borderId="2" xfId="0" applyNumberFormat="1" applyFont="1" applyFill="1" applyBorder="1" applyAlignment="1" applyProtection="1">
      <alignment horizontal="right" vertical="center"/>
      <protection locked="0"/>
    </xf>
    <xf numFmtId="0" fontId="29" fillId="0" borderId="15" xfId="0" applyNumberFormat="1" applyFont="1" applyFill="1" applyBorder="1" applyAlignment="1" applyProtection="1">
      <alignment horizontal="left" vertical="center"/>
    </xf>
    <xf numFmtId="49" fontId="29" fillId="0" borderId="2" xfId="0" applyNumberFormat="1" applyFont="1" applyFill="1" applyBorder="1" applyAlignment="1" applyProtection="1">
      <alignment horizontal="left" vertical="center" wrapText="1" indent="3"/>
    </xf>
    <xf numFmtId="49" fontId="12" fillId="0" borderId="15" xfId="0" applyNumberFormat="1" applyFont="1" applyFill="1" applyBorder="1" applyAlignment="1" applyProtection="1">
      <alignment horizontal="left" vertical="center" wrapText="1"/>
    </xf>
    <xf numFmtId="49" fontId="29" fillId="0" borderId="15" xfId="0" applyNumberFormat="1" applyFont="1" applyFill="1" applyBorder="1" applyAlignment="1" applyProtection="1">
      <alignment horizontal="left" vertical="center" wrapText="1"/>
    </xf>
    <xf numFmtId="49" fontId="54" fillId="0" borderId="15" xfId="0" applyNumberFormat="1" applyFont="1" applyFill="1" applyBorder="1" applyAlignment="1" applyProtection="1">
      <alignment horizontal="left" vertical="center" wrapText="1"/>
    </xf>
    <xf numFmtId="49" fontId="54" fillId="0" borderId="2" xfId="0" applyNumberFormat="1" applyFont="1" applyFill="1" applyBorder="1" applyAlignment="1" applyProtection="1">
      <alignment horizontal="left" vertical="center" wrapText="1" indent="2"/>
    </xf>
    <xf numFmtId="49" fontId="54" fillId="0" borderId="2" xfId="0" applyNumberFormat="1" applyFont="1" applyFill="1" applyBorder="1" applyAlignment="1" applyProtection="1">
      <alignment horizontal="left" vertical="center" wrapText="1" indent="4"/>
    </xf>
    <xf numFmtId="3" fontId="29" fillId="0" borderId="2" xfId="0" applyNumberFormat="1" applyFont="1" applyFill="1" applyBorder="1" applyAlignment="1" applyProtection="1">
      <alignment horizontal="right" vertical="center"/>
      <protection locked="0"/>
    </xf>
    <xf numFmtId="49" fontId="55" fillId="0" borderId="15" xfId="0" applyNumberFormat="1" applyFont="1" applyFill="1" applyBorder="1" applyAlignment="1" applyProtection="1">
      <alignment horizontal="distributed" vertical="center"/>
    </xf>
    <xf numFmtId="49" fontId="55" fillId="0" borderId="2" xfId="0" applyNumberFormat="1" applyFont="1" applyFill="1" applyBorder="1" applyAlignment="1" applyProtection="1">
      <alignment horizontal="distributed" vertical="center" wrapText="1"/>
    </xf>
    <xf numFmtId="49" fontId="11" fillId="0" borderId="14" xfId="1012" applyNumberFormat="1" applyFont="1" applyFill="1" applyBorder="1" applyAlignment="1" applyProtection="1">
      <alignment horizontal="left" vertical="center"/>
    </xf>
    <xf numFmtId="0" fontId="11" fillId="0" borderId="2" xfId="1012" applyFont="1" applyFill="1" applyBorder="1" applyAlignment="1" applyProtection="1">
      <alignment horizontal="left" vertical="center" wrapText="1"/>
    </xf>
    <xf numFmtId="3" fontId="11" fillId="0" borderId="2" xfId="0" applyNumberFormat="1" applyFont="1" applyFill="1" applyBorder="1" applyAlignment="1" applyProtection="1">
      <alignment horizontal="right" vertical="center"/>
    </xf>
    <xf numFmtId="3" fontId="11" fillId="0" borderId="2" xfId="0" applyNumberFormat="1" applyFont="1" applyFill="1" applyBorder="1" applyAlignment="1" applyProtection="1">
      <alignment horizontal="right" vertical="center"/>
    </xf>
    <xf numFmtId="0" fontId="14" fillId="0" borderId="2" xfId="1012" applyFont="1" applyFill="1" applyBorder="1" applyAlignment="1" applyProtection="1">
      <alignment horizontal="left" vertical="center" wrapText="1"/>
    </xf>
    <xf numFmtId="199" fontId="14" fillId="0" borderId="2" xfId="1" applyNumberFormat="1" applyFont="1" applyFill="1" applyBorder="1" applyAlignment="1" applyProtection="1">
      <alignment horizontal="right" vertical="center" wrapText="1"/>
    </xf>
    <xf numFmtId="49" fontId="14" fillId="0" borderId="14" xfId="1012" applyNumberFormat="1" applyFont="1" applyFill="1" applyBorder="1" applyAlignment="1" applyProtection="1">
      <alignment horizontal="left" vertical="center"/>
    </xf>
    <xf numFmtId="0" fontId="14" fillId="0" borderId="2" xfId="1011" applyFont="1" applyFill="1" applyBorder="1" applyAlignment="1" applyProtection="1">
      <alignment horizontal="left" vertical="center" wrapText="1"/>
    </xf>
    <xf numFmtId="0" fontId="11" fillId="0" borderId="2" xfId="1011" applyFont="1" applyFill="1" applyBorder="1" applyAlignment="1" applyProtection="1">
      <alignment horizontal="left" vertical="center" wrapText="1"/>
    </xf>
    <xf numFmtId="199" fontId="11" fillId="0" borderId="2" xfId="1" applyNumberFormat="1" applyFont="1" applyFill="1" applyBorder="1" applyAlignment="1" applyProtection="1">
      <alignment horizontal="right" vertical="center" wrapText="1"/>
    </xf>
    <xf numFmtId="49" fontId="11" fillId="0" borderId="14" xfId="1012" applyNumberFormat="1" applyFont="1" applyFill="1" applyBorder="1" applyAlignment="1" applyProtection="1">
      <alignment horizontal="distributed" vertical="center" indent="1"/>
    </xf>
    <xf numFmtId="0" fontId="11" fillId="0" borderId="2" xfId="1012" applyFont="1" applyFill="1" applyBorder="1" applyAlignment="1" applyProtection="1">
      <alignment horizontal="distributed" vertical="center" wrapText="1" indent="1"/>
    </xf>
    <xf numFmtId="199" fontId="31" fillId="0" borderId="0" xfId="1012" applyNumberFormat="1" applyFill="1" applyProtection="1">
      <alignment vertical="center"/>
    </xf>
    <xf numFmtId="199" fontId="31" fillId="0" borderId="0" xfId="1012" applyNumberFormat="1" applyFill="1" applyProtection="1">
      <alignment vertical="center"/>
    </xf>
    <xf numFmtId="0" fontId="5" fillId="0" borderId="0" xfId="1012" applyFont="1" applyFill="1">
      <alignment vertical="center"/>
    </xf>
    <xf numFmtId="0" fontId="40" fillId="0" borderId="0" xfId="1012" applyFont="1" applyFill="1" applyAlignment="1">
      <alignment horizontal="center" vertical="center"/>
    </xf>
    <xf numFmtId="197" fontId="31" fillId="0" borderId="0" xfId="1012" applyNumberFormat="1" applyFill="1">
      <alignment vertical="center"/>
    </xf>
    <xf numFmtId="0" fontId="14" fillId="0" borderId="0" xfId="1012" applyFont="1" applyFill="1">
      <alignment vertical="center"/>
    </xf>
    <xf numFmtId="0" fontId="56" fillId="0" borderId="0" xfId="1012" applyFont="1" applyFill="1">
      <alignment vertical="center"/>
    </xf>
    <xf numFmtId="197" fontId="14" fillId="0" borderId="0" xfId="1012" applyNumberFormat="1" applyFont="1" applyFill="1" applyAlignment="1">
      <alignment horizontal="right" vertical="center"/>
    </xf>
    <xf numFmtId="197" fontId="11" fillId="0" borderId="14" xfId="1012" applyNumberFormat="1" applyFont="1" applyFill="1" applyBorder="1" applyAlignment="1">
      <alignment horizontal="center" vertical="center" wrapText="1"/>
    </xf>
    <xf numFmtId="0" fontId="11" fillId="0" borderId="2" xfId="1012" applyFont="1" applyFill="1" applyBorder="1" applyAlignment="1">
      <alignment horizontal="distributed" vertical="center" wrapText="1" indent="3"/>
    </xf>
    <xf numFmtId="0" fontId="57" fillId="0" borderId="0" xfId="1010" applyFont="1" applyFill="1" applyAlignment="1">
      <alignment vertical="center" wrapText="1"/>
    </xf>
    <xf numFmtId="0" fontId="5" fillId="0" borderId="0" xfId="1011" applyFont="1" applyFill="1">
      <alignment vertical="center"/>
    </xf>
    <xf numFmtId="199" fontId="29" fillId="0" borderId="2" xfId="0" applyNumberFormat="1" applyFont="1" applyFill="1" applyBorder="1" applyAlignment="1" applyProtection="1">
      <alignment horizontal="right" vertical="center" wrapText="1"/>
      <protection locked="0"/>
    </xf>
    <xf numFmtId="3" fontId="14" fillId="0" borderId="2" xfId="0" applyNumberFormat="1" applyFont="1" applyFill="1" applyBorder="1" applyAlignment="1" applyProtection="1">
      <alignment horizontal="right" vertical="center"/>
      <protection locked="0"/>
    </xf>
    <xf numFmtId="0" fontId="14" fillId="0" borderId="15" xfId="0" applyFont="1" applyFill="1" applyBorder="1" applyAlignment="1" applyProtection="1">
      <alignment vertical="center"/>
    </xf>
    <xf numFmtId="199" fontId="12" fillId="0" borderId="2" xfId="0" applyNumberFormat="1" applyFont="1" applyFill="1" applyBorder="1" applyAlignment="1" applyProtection="1">
      <alignment horizontal="right" vertical="center" wrapText="1"/>
      <protection locked="0"/>
    </xf>
    <xf numFmtId="0" fontId="11" fillId="0" borderId="14" xfId="1012" applyFont="1" applyFill="1" applyBorder="1" applyAlignment="1">
      <alignment horizontal="left" vertical="center"/>
    </xf>
    <xf numFmtId="0" fontId="11" fillId="0" borderId="2" xfId="1011" applyFont="1" applyFill="1" applyBorder="1" applyAlignment="1">
      <alignment horizontal="left" vertical="center"/>
    </xf>
    <xf numFmtId="3" fontId="11" fillId="0" borderId="2" xfId="0" applyNumberFormat="1" applyFont="1" applyFill="1" applyBorder="1" applyAlignment="1" applyProtection="1">
      <alignment horizontal="right" vertical="center"/>
      <protection locked="0"/>
    </xf>
    <xf numFmtId="0" fontId="14" fillId="0" borderId="14" xfId="1012" applyFont="1" applyFill="1" applyBorder="1" applyAlignment="1">
      <alignment horizontal="left" vertical="center"/>
    </xf>
    <xf numFmtId="0" fontId="14" fillId="0" borderId="2" xfId="1012" applyFont="1" applyFill="1" applyBorder="1" applyAlignment="1">
      <alignment horizontal="left" vertical="center"/>
    </xf>
    <xf numFmtId="3" fontId="14" fillId="0" borderId="2" xfId="0" applyNumberFormat="1" applyFont="1" applyFill="1" applyBorder="1" applyAlignment="1" applyProtection="1">
      <alignment horizontal="right" vertical="center"/>
    </xf>
    <xf numFmtId="199" fontId="14" fillId="0" borderId="2" xfId="0" applyNumberFormat="1" applyFont="1" applyFill="1" applyBorder="1" applyAlignment="1" applyProtection="1">
      <alignment horizontal="right" vertical="center" wrapText="1"/>
    </xf>
    <xf numFmtId="0" fontId="14" fillId="0" borderId="14" xfId="1012" applyFont="1" applyFill="1" applyBorder="1">
      <alignment vertical="center"/>
    </xf>
    <xf numFmtId="0" fontId="11" fillId="0" borderId="2" xfId="1012" applyFont="1" applyFill="1" applyBorder="1" applyAlignment="1">
      <alignment horizontal="distributed" vertical="center" indent="1"/>
    </xf>
    <xf numFmtId="0" fontId="2" fillId="0" borderId="0" xfId="0" applyFont="1" applyFill="1" applyBorder="1" applyAlignment="1"/>
    <xf numFmtId="0" fontId="53" fillId="0" borderId="0" xfId="0" applyFont="1" applyFill="1" applyBorder="1" applyAlignment="1">
      <alignment horizontal="center" vertical="center"/>
    </xf>
    <xf numFmtId="200" fontId="11" fillId="0" borderId="2" xfId="3" applyNumberFormat="1" applyFont="1" applyFill="1" applyBorder="1" applyAlignment="1" applyProtection="1">
      <alignment horizontal="right" vertical="center" wrapText="1" shrinkToFit="1"/>
      <protection locked="0"/>
    </xf>
    <xf numFmtId="49" fontId="14" fillId="0" borderId="2" xfId="0" applyNumberFormat="1" applyFont="1" applyFill="1" applyBorder="1" applyAlignment="1" applyProtection="1">
      <alignment horizontal="left" vertical="center" wrapText="1" indent="4"/>
    </xf>
    <xf numFmtId="199" fontId="29" fillId="0" borderId="2" xfId="0" applyNumberFormat="1" applyFont="1" applyFill="1" applyBorder="1" applyAlignment="1" applyProtection="1">
      <alignment horizontal="right" vertical="center" wrapText="1"/>
      <protection locked="0"/>
    </xf>
    <xf numFmtId="49" fontId="12" fillId="0" borderId="14" xfId="997" applyNumberFormat="1" applyFont="1" applyFill="1" applyBorder="1" applyAlignment="1" applyProtection="1">
      <alignment horizontal="left" vertical="center"/>
    </xf>
    <xf numFmtId="49" fontId="29" fillId="0" borderId="14" xfId="997" applyNumberFormat="1" applyFont="1" applyFill="1" applyBorder="1" applyAlignment="1" applyProtection="1">
      <alignment horizontal="left" vertical="center"/>
    </xf>
    <xf numFmtId="3" fontId="14" fillId="0" borderId="2" xfId="0" applyNumberFormat="1" applyFont="1" applyFill="1" applyBorder="1" applyAlignment="1" applyProtection="1">
      <alignment horizontal="right" vertical="center"/>
      <protection locked="0"/>
    </xf>
    <xf numFmtId="3" fontId="11" fillId="0" borderId="2" xfId="0" applyNumberFormat="1" applyFont="1" applyFill="1" applyBorder="1" applyAlignment="1" applyProtection="1">
      <alignment horizontal="right" vertical="center"/>
      <protection locked="0"/>
    </xf>
    <xf numFmtId="0" fontId="31" fillId="0" borderId="14" xfId="1012" applyFill="1" applyBorder="1" applyAlignment="1" applyProtection="1">
      <alignment horizontal="left" vertical="center"/>
    </xf>
    <xf numFmtId="3" fontId="31" fillId="0" borderId="0" xfId="1012" applyNumberFormat="1" applyFill="1" applyProtection="1">
      <alignment vertical="center"/>
    </xf>
    <xf numFmtId="0" fontId="14" fillId="0" borderId="15" xfId="0" applyNumberFormat="1" applyFont="1" applyFill="1" applyBorder="1" applyAlignment="1" applyProtection="1">
      <alignment vertical="center"/>
    </xf>
    <xf numFmtId="0" fontId="11" fillId="0" borderId="14" xfId="1012" applyFont="1" applyFill="1" applyBorder="1" applyAlignment="1" applyProtection="1">
      <alignment horizontal="left" vertical="center"/>
    </xf>
    <xf numFmtId="0" fontId="11" fillId="0" borderId="2" xfId="1011" applyFont="1" applyFill="1" applyBorder="1" applyAlignment="1" applyProtection="1">
      <alignment horizontal="left" vertical="center"/>
    </xf>
    <xf numFmtId="0" fontId="14" fillId="0" borderId="14" xfId="1012" applyFont="1" applyFill="1" applyBorder="1" applyAlignment="1" applyProtection="1">
      <alignment horizontal="left" vertical="center"/>
    </xf>
    <xf numFmtId="0" fontId="14" fillId="0" borderId="2" xfId="1012" applyFont="1" applyFill="1" applyBorder="1" applyAlignment="1" applyProtection="1">
      <alignment horizontal="left" vertical="center"/>
    </xf>
    <xf numFmtId="3" fontId="31" fillId="0" borderId="0" xfId="1012" applyNumberFormat="1" applyFill="1">
      <alignment vertical="center"/>
    </xf>
    <xf numFmtId="0" fontId="2" fillId="0" borderId="0" xfId="0" applyFont="1" applyFill="1" applyBorder="1" applyAlignment="1">
      <alignment horizontal="center"/>
    </xf>
    <xf numFmtId="0" fontId="58" fillId="0" borderId="0" xfId="0" applyFont="1" applyFill="1" applyBorder="1" applyAlignment="1">
      <alignment horizontal="center" vertical="center"/>
    </xf>
    <xf numFmtId="0" fontId="58" fillId="0" borderId="16" xfId="0" applyFont="1" applyFill="1" applyBorder="1" applyAlignment="1">
      <alignment horizontal="center" vertical="center"/>
    </xf>
    <xf numFmtId="0" fontId="29" fillId="0" borderId="0" xfId="0" applyFont="1" applyAlignment="1">
      <alignment horizontal="center"/>
    </xf>
    <xf numFmtId="0" fontId="11" fillId="0" borderId="1" xfId="1016" applyFont="1" applyBorder="1" applyAlignment="1">
      <alignment horizontal="center" vertical="center"/>
    </xf>
    <xf numFmtId="0" fontId="11" fillId="0" borderId="14" xfId="1016" applyFont="1" applyBorder="1" applyAlignment="1">
      <alignment horizontal="center" vertical="center"/>
    </xf>
    <xf numFmtId="0" fontId="11" fillId="0" borderId="17" xfId="1016" applyFont="1" applyBorder="1" applyAlignment="1">
      <alignment horizontal="center" vertical="center"/>
    </xf>
    <xf numFmtId="0" fontId="11" fillId="0" borderId="12" xfId="1016" applyFont="1" applyBorder="1" applyAlignment="1">
      <alignment horizontal="center" vertical="center"/>
    </xf>
    <xf numFmtId="49" fontId="11" fillId="0" borderId="2" xfId="783" applyNumberFormat="1" applyFont="1" applyFill="1" applyBorder="1" applyAlignment="1" applyProtection="1">
      <alignment horizontal="center" vertical="center"/>
    </xf>
    <xf numFmtId="0" fontId="59" fillId="0" borderId="2" xfId="0" applyFont="1" applyFill="1" applyBorder="1" applyAlignment="1">
      <alignment horizontal="center" vertical="center"/>
    </xf>
    <xf numFmtId="10" fontId="59" fillId="0" borderId="2" xfId="0" applyNumberFormat="1" applyFont="1" applyFill="1" applyBorder="1" applyAlignment="1">
      <alignment horizontal="center" vertical="center"/>
    </xf>
    <xf numFmtId="0" fontId="59" fillId="0" borderId="2" xfId="0" applyFont="1" applyFill="1" applyBorder="1" applyAlignment="1">
      <alignment horizontal="center"/>
    </xf>
    <xf numFmtId="0" fontId="6" fillId="0" borderId="0" xfId="0" applyFont="1" applyFill="1" applyBorder="1" applyAlignment="1">
      <alignment horizontal="left" vertical="top" wrapText="1"/>
    </xf>
    <xf numFmtId="0" fontId="6" fillId="0" borderId="0" xfId="0" applyFont="1" applyFill="1" applyBorder="1" applyAlignment="1">
      <alignment horizontal="center" vertical="top" wrapText="1"/>
    </xf>
    <xf numFmtId="197" fontId="31" fillId="0" borderId="0" xfId="1012" applyNumberFormat="1">
      <alignment vertical="center"/>
    </xf>
    <xf numFmtId="0" fontId="60" fillId="0" borderId="0" xfId="913" applyFont="1" applyAlignment="1"/>
    <xf numFmtId="0" fontId="29" fillId="0" borderId="0" xfId="0" applyFont="1" applyAlignment="1">
      <alignment horizontal="right" vertical="center"/>
    </xf>
    <xf numFmtId="0" fontId="11" fillId="0" borderId="2" xfId="1016" applyFont="1" applyBorder="1" applyAlignment="1">
      <alignment horizontal="center" vertical="center" wrapText="1"/>
    </xf>
    <xf numFmtId="0" fontId="11" fillId="0" borderId="2" xfId="0" applyFont="1" applyBorder="1" applyAlignment="1">
      <alignment horizontal="left" vertical="center"/>
    </xf>
    <xf numFmtId="199" fontId="11" fillId="0" borderId="2" xfId="1" applyNumberFormat="1" applyFont="1" applyBorder="1" applyAlignment="1">
      <alignment horizontal="right" vertical="center" wrapText="1"/>
    </xf>
    <xf numFmtId="0" fontId="29" fillId="0" borderId="2" xfId="0" applyFont="1" applyBorder="1" applyAlignment="1">
      <alignment horizontal="left" vertical="center"/>
    </xf>
    <xf numFmtId="199" fontId="29" fillId="0" borderId="2" xfId="0" applyNumberFormat="1" applyFont="1" applyBorder="1" applyAlignment="1">
      <alignment horizontal="right" vertical="center" wrapText="1"/>
    </xf>
    <xf numFmtId="0" fontId="51" fillId="0" borderId="0" xfId="0" applyFont="1" applyFill="1" applyAlignment="1">
      <alignment horizontal="left" vertical="center"/>
    </xf>
    <xf numFmtId="199" fontId="31" fillId="0" borderId="0" xfId="1012" applyNumberFormat="1">
      <alignment vertical="center"/>
    </xf>
    <xf numFmtId="0" fontId="0" fillId="0" borderId="0" xfId="0" applyAlignment="1">
      <alignment vertical="center"/>
    </xf>
    <xf numFmtId="0" fontId="61" fillId="0" borderId="0" xfId="761" applyFont="1" applyAlignment="1">
      <alignment horizontal="center" vertical="center"/>
    </xf>
    <xf numFmtId="199" fontId="31" fillId="3" borderId="0" xfId="511" applyNumberFormat="1" applyFont="1" applyFill="1" applyAlignment="1">
      <alignment horizontal="center" vertical="center" wrapText="1"/>
    </xf>
    <xf numFmtId="0" fontId="12" fillId="0" borderId="2" xfId="0" applyFont="1" applyFill="1" applyBorder="1" applyAlignment="1">
      <alignment horizontal="left" vertical="center" wrapText="1"/>
    </xf>
    <xf numFmtId="0" fontId="62" fillId="0" borderId="2" xfId="917" applyFont="1" applyFill="1" applyBorder="1" applyAlignment="1">
      <alignment horizontal="left" vertical="center" wrapText="1"/>
    </xf>
    <xf numFmtId="203" fontId="63" fillId="0" borderId="2" xfId="0" applyNumberFormat="1" applyFont="1" applyFill="1" applyBorder="1" applyAlignment="1">
      <alignment horizontal="center" vertical="center" wrapText="1"/>
    </xf>
    <xf numFmtId="0" fontId="0" fillId="0" borderId="0" xfId="0" applyAlignment="1">
      <alignment horizontal="center"/>
    </xf>
    <xf numFmtId="0" fontId="39" fillId="0" borderId="0" xfId="761" applyFont="1" applyFill="1" applyBorder="1" applyAlignment="1">
      <alignment horizontal="center" vertical="center"/>
    </xf>
    <xf numFmtId="0" fontId="29" fillId="0" borderId="0" xfId="761" applyFont="1" applyBorder="1" applyAlignment="1">
      <alignment horizontal="left" vertical="center"/>
    </xf>
    <xf numFmtId="0" fontId="29" fillId="0" borderId="0" xfId="761" applyFont="1" applyBorder="1" applyAlignment="1">
      <alignment horizontal="center" vertical="center"/>
    </xf>
    <xf numFmtId="0" fontId="11" fillId="0" borderId="2" xfId="0" applyFont="1" applyBorder="1" applyAlignment="1">
      <alignment horizontal="center" vertical="center" wrapText="1"/>
    </xf>
    <xf numFmtId="0" fontId="37" fillId="0" borderId="0" xfId="1012" applyFont="1" applyFill="1" applyAlignment="1">
      <alignment horizontal="center" vertical="center" wrapText="1"/>
    </xf>
    <xf numFmtId="204" fontId="12" fillId="0" borderId="2" xfId="762" applyNumberFormat="1" applyFont="1" applyFill="1" applyBorder="1" applyAlignment="1">
      <alignment horizontal="left" vertical="center"/>
    </xf>
    <xf numFmtId="204" fontId="29" fillId="0" borderId="2" xfId="762" applyNumberFormat="1" applyFont="1" applyFill="1" applyBorder="1" applyAlignment="1">
      <alignment horizontal="left" vertical="center"/>
    </xf>
    <xf numFmtId="199" fontId="46" fillId="0" borderId="2" xfId="1" applyNumberFormat="1" applyFont="1" applyFill="1" applyBorder="1" applyAlignment="1">
      <alignment horizontal="center" vertical="center" wrapText="1"/>
    </xf>
    <xf numFmtId="199" fontId="29" fillId="0" borderId="2" xfId="0" applyNumberFormat="1" applyFont="1" applyBorder="1" applyAlignment="1">
      <alignment horizontal="center" vertical="center" wrapText="1"/>
    </xf>
    <xf numFmtId="199" fontId="46" fillId="0" borderId="1" xfId="1" applyNumberFormat="1" applyFont="1" applyFill="1" applyBorder="1" applyAlignment="1">
      <alignment horizontal="center" vertical="center" wrapText="1"/>
    </xf>
    <xf numFmtId="0" fontId="12" fillId="0" borderId="2" xfId="762" applyFont="1" applyFill="1" applyBorder="1" applyAlignment="1">
      <alignment horizontal="center" vertical="center"/>
    </xf>
    <xf numFmtId="0" fontId="0" fillId="0" borderId="0" xfId="0" applyFill="1" applyAlignment="1" applyProtection="1"/>
    <xf numFmtId="0" fontId="40" fillId="0" borderId="0" xfId="1012" applyFont="1" applyFill="1">
      <alignment vertical="center"/>
    </xf>
    <xf numFmtId="0" fontId="30" fillId="0" borderId="0" xfId="1012" applyFont="1" applyFill="1">
      <alignment vertical="center"/>
    </xf>
    <xf numFmtId="0" fontId="31" fillId="0" borderId="0" xfId="1012" applyFont="1" applyFill="1">
      <alignment vertical="center"/>
    </xf>
    <xf numFmtId="0" fontId="31" fillId="0" borderId="0" xfId="1012" applyFill="1" applyAlignment="1">
      <alignment horizontal="center" vertical="center"/>
    </xf>
    <xf numFmtId="0" fontId="31" fillId="0" borderId="0" xfId="1012" applyFont="1" applyFill="1" applyAlignment="1">
      <alignment horizontal="center" vertical="center"/>
    </xf>
    <xf numFmtId="0" fontId="1" fillId="0" borderId="0" xfId="1012" applyFont="1" applyFill="1" applyAlignment="1" applyProtection="1">
      <alignment horizontal="center" vertical="center"/>
    </xf>
    <xf numFmtId="0" fontId="1" fillId="0" borderId="0" xfId="1012" applyFont="1" applyFill="1" applyAlignment="1" applyProtection="1">
      <alignment horizontal="center" vertical="center"/>
    </xf>
    <xf numFmtId="0" fontId="56" fillId="0" borderId="0" xfId="1012" applyFont="1" applyFill="1" applyAlignment="1">
      <alignment horizontal="center" vertical="center"/>
    </xf>
    <xf numFmtId="197" fontId="14" fillId="0" borderId="0" xfId="1012" applyNumberFormat="1" applyFont="1" applyFill="1" applyBorder="1" applyAlignment="1">
      <alignment horizontal="center" vertical="center"/>
    </xf>
    <xf numFmtId="197" fontId="14" fillId="0" borderId="0" xfId="1012" applyNumberFormat="1" applyFont="1" applyFill="1" applyBorder="1" applyAlignment="1">
      <alignment horizontal="right" vertical="center"/>
    </xf>
    <xf numFmtId="197" fontId="11" fillId="0" borderId="2" xfId="1012" applyNumberFormat="1" applyFont="1" applyFill="1" applyBorder="1" applyAlignment="1">
      <alignment horizontal="center" vertical="center" wrapText="1"/>
    </xf>
    <xf numFmtId="0" fontId="11" fillId="0" borderId="2" xfId="0" applyFont="1" applyFill="1" applyBorder="1" applyAlignment="1" applyProtection="1">
      <alignment horizontal="left" vertical="center"/>
    </xf>
    <xf numFmtId="3" fontId="63" fillId="0" borderId="2" xfId="0" applyNumberFormat="1" applyFont="1" applyFill="1" applyBorder="1" applyAlignment="1" applyProtection="1">
      <alignment horizontal="center" vertical="center"/>
    </xf>
    <xf numFmtId="3" fontId="11" fillId="0" borderId="2" xfId="0" applyNumberFormat="1" applyFont="1" applyFill="1" applyBorder="1" applyAlignment="1" applyProtection="1">
      <alignment horizontal="center" vertical="center"/>
    </xf>
    <xf numFmtId="200" fontId="14" fillId="0" borderId="2" xfId="3" applyNumberFormat="1" applyFont="1" applyFill="1" applyBorder="1" applyAlignment="1" applyProtection="1">
      <alignment horizontal="right" vertical="center" wrapText="1" shrinkToFit="1"/>
      <protection locked="0"/>
    </xf>
    <xf numFmtId="3" fontId="63" fillId="0" borderId="2" xfId="0" applyNumberFormat="1" applyFont="1" applyFill="1" applyBorder="1" applyAlignment="1" applyProtection="1">
      <alignment horizontal="center" vertical="center"/>
      <protection locked="0"/>
    </xf>
    <xf numFmtId="3" fontId="63" fillId="0" borderId="2" xfId="0" applyNumberFormat="1" applyFont="1" applyFill="1" applyBorder="1" applyAlignment="1" applyProtection="1">
      <alignment horizontal="center" vertical="center"/>
      <protection locked="0"/>
    </xf>
    <xf numFmtId="0" fontId="14" fillId="0" borderId="2" xfId="0" applyFont="1" applyFill="1" applyBorder="1" applyAlignment="1" applyProtection="1">
      <alignment horizontal="left" vertical="center"/>
    </xf>
    <xf numFmtId="49" fontId="14" fillId="0" borderId="2" xfId="0" applyNumberFormat="1" applyFont="1" applyFill="1" applyBorder="1" applyAlignment="1" applyProtection="1">
      <alignment horizontal="left" vertical="center" wrapText="1"/>
    </xf>
    <xf numFmtId="3" fontId="29" fillId="0" borderId="2" xfId="0" applyNumberFormat="1" applyFont="1" applyFill="1" applyBorder="1" applyAlignment="1" applyProtection="1">
      <alignment horizontal="center" vertical="center"/>
      <protection locked="0"/>
    </xf>
    <xf numFmtId="0" fontId="29" fillId="0" borderId="2" xfId="0" applyNumberFormat="1" applyFont="1" applyFill="1" applyBorder="1" applyAlignment="1" applyProtection="1">
      <alignment horizontal="center" vertical="center"/>
      <protection locked="0"/>
    </xf>
    <xf numFmtId="3" fontId="63" fillId="0" borderId="2" xfId="0" applyNumberFormat="1" applyFont="1" applyFill="1" applyBorder="1" applyAlignment="1" applyProtection="1">
      <alignment horizontal="center" vertical="center"/>
    </xf>
    <xf numFmtId="0" fontId="14" fillId="0" borderId="2" xfId="0" applyFont="1" applyFill="1" applyBorder="1" applyAlignment="1" applyProtection="1">
      <alignment horizontal="left" vertical="center"/>
      <protection locked="0"/>
    </xf>
    <xf numFmtId="3" fontId="11" fillId="0" borderId="2" xfId="0" applyNumberFormat="1" applyFont="1" applyFill="1" applyBorder="1" applyAlignment="1" applyProtection="1">
      <alignment horizontal="center" vertical="center"/>
      <protection locked="0"/>
    </xf>
    <xf numFmtId="3" fontId="11" fillId="0" borderId="2" xfId="0" applyNumberFormat="1" applyFont="1" applyFill="1" applyBorder="1" applyAlignment="1" applyProtection="1">
      <alignment horizontal="center" vertical="center"/>
      <protection locked="0"/>
    </xf>
    <xf numFmtId="3" fontId="12" fillId="0" borderId="2" xfId="0" applyNumberFormat="1" applyFont="1" applyFill="1" applyBorder="1" applyAlignment="1" applyProtection="1">
      <alignment horizontal="center" vertical="center"/>
      <protection locked="0"/>
    </xf>
    <xf numFmtId="3" fontId="12" fillId="0" borderId="2" xfId="0" applyNumberFormat="1" applyFont="1" applyFill="1" applyBorder="1" applyAlignment="1" applyProtection="1">
      <alignment horizontal="center" vertical="center"/>
      <protection locked="0"/>
    </xf>
    <xf numFmtId="0" fontId="11" fillId="0" borderId="15" xfId="0" applyFont="1" applyFill="1" applyBorder="1" applyAlignment="1" applyProtection="1">
      <alignment horizontal="left" vertical="center"/>
    </xf>
    <xf numFmtId="49" fontId="11" fillId="0" borderId="2" xfId="0" applyNumberFormat="1" applyFont="1" applyFill="1" applyBorder="1" applyAlignment="1" applyProtection="1">
      <alignment horizontal="left" vertical="center" wrapText="1" indent="2"/>
    </xf>
    <xf numFmtId="0" fontId="12" fillId="0" borderId="2" xfId="0" applyNumberFormat="1" applyFont="1" applyFill="1" applyBorder="1" applyAlignment="1" applyProtection="1">
      <alignment horizontal="center" vertical="center"/>
      <protection locked="0"/>
    </xf>
    <xf numFmtId="0" fontId="12" fillId="0" borderId="2" xfId="0" applyNumberFormat="1" applyFont="1" applyFill="1" applyBorder="1" applyAlignment="1" applyProtection="1">
      <alignment horizontal="center" vertical="center"/>
      <protection locked="0"/>
    </xf>
    <xf numFmtId="0" fontId="14" fillId="0" borderId="15" xfId="0" applyFont="1" applyFill="1" applyBorder="1" applyAlignment="1" applyProtection="1">
      <alignment horizontal="left" vertical="center"/>
    </xf>
    <xf numFmtId="49" fontId="14" fillId="0" borderId="2" xfId="0" applyNumberFormat="1" applyFont="1" applyFill="1" applyBorder="1" applyAlignment="1" applyProtection="1">
      <alignment horizontal="left" vertical="center" wrapText="1" indent="3"/>
    </xf>
    <xf numFmtId="0" fontId="11" fillId="0" borderId="2" xfId="0" applyFont="1" applyFill="1" applyBorder="1" applyAlignment="1">
      <alignment horizontal="left" vertical="center"/>
    </xf>
    <xf numFmtId="49" fontId="11" fillId="0" borderId="2" xfId="0" applyNumberFormat="1" applyFont="1" applyFill="1" applyBorder="1" applyAlignment="1">
      <alignment vertical="center" wrapText="1"/>
    </xf>
    <xf numFmtId="3" fontId="11" fillId="0" borderId="2" xfId="1" applyNumberFormat="1" applyFont="1" applyFill="1" applyBorder="1" applyAlignment="1" applyProtection="1">
      <alignment horizontal="center" vertical="center" wrapText="1"/>
      <protection locked="0"/>
    </xf>
    <xf numFmtId="0" fontId="11" fillId="0" borderId="2" xfId="1" applyNumberFormat="1" applyFont="1" applyFill="1" applyBorder="1" applyAlignment="1" applyProtection="1">
      <alignment horizontal="center" vertical="center" wrapText="1"/>
      <protection locked="0"/>
    </xf>
    <xf numFmtId="3" fontId="46" fillId="0" borderId="2" xfId="0" applyNumberFormat="1" applyFont="1" applyFill="1" applyBorder="1" applyAlignment="1" applyProtection="1">
      <alignment horizontal="center" vertical="center"/>
      <protection locked="0"/>
    </xf>
    <xf numFmtId="3" fontId="46" fillId="0" borderId="2" xfId="0" applyNumberFormat="1" applyFont="1" applyFill="1" applyBorder="1" applyAlignment="1" applyProtection="1">
      <alignment horizontal="center" vertical="center"/>
      <protection locked="0"/>
    </xf>
    <xf numFmtId="0" fontId="29" fillId="0" borderId="2" xfId="0" applyNumberFormat="1" applyFont="1" applyFill="1" applyBorder="1" applyAlignment="1" applyProtection="1">
      <alignment horizontal="center" vertical="center"/>
      <protection locked="0"/>
    </xf>
    <xf numFmtId="49" fontId="14" fillId="0" borderId="2" xfId="0" applyNumberFormat="1" applyFont="1" applyFill="1" applyBorder="1" applyAlignment="1" applyProtection="1">
      <alignment horizontal="left" vertical="center"/>
    </xf>
    <xf numFmtId="197" fontId="31" fillId="0" borderId="2" xfId="511" applyNumberFormat="1" applyFill="1" applyBorder="1" applyAlignment="1">
      <alignment horizontal="center"/>
    </xf>
    <xf numFmtId="197" fontId="31" fillId="0" borderId="2" xfId="511" applyNumberFormat="1" applyFill="1" applyBorder="1" applyAlignment="1">
      <alignment horizontal="center"/>
    </xf>
    <xf numFmtId="49" fontId="14" fillId="0" borderId="2" xfId="0" applyNumberFormat="1" applyFont="1" applyFill="1" applyBorder="1" applyAlignment="1" applyProtection="1">
      <alignment horizontal="left" vertical="center" wrapText="1"/>
      <protection locked="0"/>
    </xf>
    <xf numFmtId="3" fontId="46" fillId="0" borderId="2" xfId="0" applyNumberFormat="1" applyFont="1" applyFill="1" applyBorder="1" applyAlignment="1" applyProtection="1">
      <alignment horizontal="center" vertical="center"/>
    </xf>
    <xf numFmtId="3" fontId="46" fillId="0" borderId="2" xfId="0" applyNumberFormat="1" applyFont="1" applyFill="1" applyBorder="1" applyAlignment="1" applyProtection="1">
      <alignment horizontal="center" vertical="center"/>
    </xf>
    <xf numFmtId="0" fontId="29" fillId="0" borderId="2" xfId="0" applyNumberFormat="1" applyFont="1" applyFill="1" applyBorder="1" applyAlignment="1" applyProtection="1">
      <alignment horizontal="center" vertical="center"/>
      <protection locked="0"/>
    </xf>
    <xf numFmtId="3" fontId="14" fillId="0" borderId="2" xfId="0" applyNumberFormat="1" applyFont="1" applyFill="1" applyBorder="1" applyAlignment="1" applyProtection="1">
      <alignment horizontal="center" vertical="center"/>
      <protection locked="0"/>
    </xf>
    <xf numFmtId="3" fontId="14" fillId="0" borderId="2" xfId="0" applyNumberFormat="1" applyFont="1" applyFill="1" applyBorder="1" applyAlignment="1" applyProtection="1">
      <alignment horizontal="center" vertical="center"/>
      <protection locked="0"/>
    </xf>
    <xf numFmtId="49" fontId="14" fillId="0" borderId="2" xfId="0" applyNumberFormat="1" applyFont="1" applyFill="1" applyBorder="1" applyAlignment="1" applyProtection="1">
      <alignment horizontal="left" vertical="center" wrapText="1" indent="2"/>
    </xf>
    <xf numFmtId="49" fontId="14" fillId="0" borderId="2" xfId="0" applyNumberFormat="1" applyFont="1" applyFill="1" applyBorder="1" applyAlignment="1" applyProtection="1">
      <alignment horizontal="left" vertical="center"/>
      <protection locked="0"/>
    </xf>
    <xf numFmtId="3" fontId="11" fillId="0" borderId="2" xfId="1" applyNumberFormat="1" applyFont="1" applyFill="1" applyBorder="1" applyAlignment="1" applyProtection="1">
      <alignment horizontal="center" vertical="center" wrapText="1" shrinkToFit="1"/>
      <protection locked="0"/>
    </xf>
    <xf numFmtId="0" fontId="11" fillId="0" borderId="2" xfId="1" applyNumberFormat="1" applyFont="1" applyFill="1" applyBorder="1" applyAlignment="1" applyProtection="1">
      <alignment horizontal="center" vertical="center" wrapText="1" shrinkToFit="1"/>
      <protection locked="0"/>
    </xf>
    <xf numFmtId="49" fontId="11" fillId="0" borderId="2" xfId="0" applyNumberFormat="1" applyFont="1" applyFill="1" applyBorder="1" applyAlignment="1" applyProtection="1">
      <alignment horizontal="left" vertical="center" wrapText="1"/>
      <protection locked="0"/>
    </xf>
    <xf numFmtId="0" fontId="14" fillId="0" borderId="2" xfId="0" applyFont="1" applyFill="1" applyBorder="1" applyAlignment="1">
      <alignment horizontal="left" vertical="center"/>
    </xf>
    <xf numFmtId="199" fontId="11" fillId="0" borderId="2" xfId="1" applyNumberFormat="1" applyFont="1" applyFill="1" applyBorder="1" applyAlignment="1" applyProtection="1">
      <alignment horizontal="center" vertical="center" wrapText="1"/>
      <protection locked="0"/>
    </xf>
    <xf numFmtId="199" fontId="11" fillId="0" borderId="2" xfId="1" applyNumberFormat="1" applyFont="1" applyFill="1" applyBorder="1" applyAlignment="1" applyProtection="1">
      <alignment horizontal="center" vertical="center" wrapText="1"/>
      <protection locked="0"/>
    </xf>
    <xf numFmtId="49" fontId="11" fillId="0" borderId="2" xfId="1024" applyNumberFormat="1" applyFont="1" applyFill="1" applyBorder="1" applyAlignment="1" applyProtection="1">
      <alignment horizontal="left" vertical="center"/>
    </xf>
    <xf numFmtId="0" fontId="11" fillId="0" borderId="2" xfId="1012" applyFont="1" applyFill="1" applyBorder="1" applyAlignment="1">
      <alignment horizontal="center" vertical="center" wrapText="1"/>
    </xf>
    <xf numFmtId="199" fontId="31" fillId="0" borderId="0" xfId="1012" applyNumberFormat="1" applyFill="1" applyAlignment="1">
      <alignment horizontal="center" vertical="center"/>
    </xf>
    <xf numFmtId="0" fontId="31" fillId="0" borderId="0" xfId="1012" applyFill="1" applyAlignment="1">
      <alignment horizontal="center" vertical="center"/>
    </xf>
    <xf numFmtId="3" fontId="31" fillId="0" borderId="0" xfId="1012" applyNumberFormat="1" applyFill="1" applyAlignment="1">
      <alignment horizontal="center" vertical="center"/>
    </xf>
    <xf numFmtId="0" fontId="11" fillId="0" borderId="0" xfId="1012" applyFont="1" applyFill="1" applyAlignment="1">
      <alignment horizontal="center" vertical="center" wrapText="1"/>
    </xf>
    <xf numFmtId="0" fontId="31" fillId="0" borderId="0" xfId="1011" applyFill="1">
      <alignment vertical="center"/>
    </xf>
    <xf numFmtId="0" fontId="14" fillId="0" borderId="0" xfId="1012" applyFont="1" applyFill="1" applyAlignment="1">
      <alignment horizontal="left" vertical="center"/>
    </xf>
    <xf numFmtId="197" fontId="11" fillId="0" borderId="14" xfId="1012" applyNumberFormat="1" applyFont="1" applyFill="1" applyBorder="1" applyAlignment="1">
      <alignment vertical="center" wrapText="1"/>
    </xf>
    <xf numFmtId="0" fontId="11" fillId="0" borderId="14" xfId="1012" applyNumberFormat="1" applyFont="1" applyFill="1" applyBorder="1" applyAlignment="1">
      <alignment horizontal="left" vertical="center"/>
    </xf>
    <xf numFmtId="0" fontId="11" fillId="0" borderId="2" xfId="1012" applyNumberFormat="1" applyFont="1" applyFill="1" applyBorder="1" applyAlignment="1">
      <alignment vertical="center" wrapText="1"/>
    </xf>
    <xf numFmtId="200" fontId="14" fillId="0" borderId="2" xfId="3" applyNumberFormat="1" applyFont="1" applyFill="1" applyBorder="1" applyAlignment="1" applyProtection="1">
      <alignment horizontal="center" vertical="center" wrapText="1" shrinkToFit="1"/>
    </xf>
    <xf numFmtId="0" fontId="14" fillId="0" borderId="2" xfId="1012" applyFont="1" applyFill="1" applyBorder="1" applyAlignment="1">
      <alignment horizontal="left" vertical="center" wrapText="1"/>
    </xf>
    <xf numFmtId="199" fontId="11" fillId="0" borderId="2" xfId="1" applyNumberFormat="1" applyFont="1" applyFill="1" applyBorder="1" applyAlignment="1">
      <alignment horizontal="center" vertical="center" wrapText="1"/>
    </xf>
    <xf numFmtId="200" fontId="11" fillId="0" borderId="2" xfId="3" applyNumberFormat="1" applyFont="1" applyFill="1" applyBorder="1" applyAlignment="1" applyProtection="1">
      <alignment horizontal="center" vertical="center" wrapText="1" shrinkToFit="1"/>
    </xf>
    <xf numFmtId="0" fontId="14" fillId="0" borderId="14" xfId="1012" applyFont="1" applyFill="1" applyBorder="1" applyAlignment="1">
      <alignment horizontal="left" vertical="top" wrapText="1"/>
    </xf>
    <xf numFmtId="0" fontId="14" fillId="0" borderId="2" xfId="1012" applyNumberFormat="1" applyFont="1" applyFill="1" applyBorder="1" applyAlignment="1">
      <alignment vertical="center" wrapText="1"/>
    </xf>
    <xf numFmtId="0" fontId="11" fillId="0" borderId="14" xfId="1012" applyFont="1" applyFill="1" applyBorder="1" applyAlignment="1">
      <alignment horizontal="distributed" vertical="center"/>
    </xf>
    <xf numFmtId="49" fontId="11" fillId="0" borderId="2" xfId="0" applyNumberFormat="1" applyFont="1" applyFill="1" applyBorder="1" applyAlignment="1" applyProtection="1">
      <alignment horizontal="distributed" vertical="center" wrapText="1"/>
    </xf>
    <xf numFmtId="0" fontId="11" fillId="0" borderId="14" xfId="1012" applyNumberFormat="1" applyFont="1" applyFill="1" applyBorder="1" applyAlignment="1" applyProtection="1">
      <alignment horizontal="left" vertical="center"/>
    </xf>
    <xf numFmtId="0" fontId="11" fillId="0" borderId="2" xfId="1012" applyNumberFormat="1" applyFont="1" applyFill="1" applyBorder="1" applyAlignment="1" applyProtection="1">
      <alignment vertical="center" wrapText="1"/>
    </xf>
    <xf numFmtId="199" fontId="14" fillId="0" borderId="2" xfId="1" applyNumberFormat="1" applyFont="1" applyFill="1" applyBorder="1" applyAlignment="1">
      <alignment horizontal="center" vertical="center" wrapText="1"/>
    </xf>
    <xf numFmtId="199" fontId="14" fillId="0" borderId="2" xfId="1" applyNumberFormat="1" applyFont="1" applyFill="1" applyBorder="1" applyAlignment="1" applyProtection="1">
      <alignment horizontal="center" vertical="center" wrapText="1"/>
      <protection locked="0"/>
    </xf>
    <xf numFmtId="0" fontId="14" fillId="0" borderId="14" xfId="1011" applyFont="1" applyFill="1" applyBorder="1" applyAlignment="1" applyProtection="1">
      <alignment horizontal="left" vertical="center"/>
    </xf>
    <xf numFmtId="0" fontId="48" fillId="0" borderId="14" xfId="1012" applyFont="1" applyFill="1" applyBorder="1" applyAlignment="1">
      <alignment horizontal="distributed" vertical="center"/>
    </xf>
    <xf numFmtId="0" fontId="11" fillId="0" borderId="2" xfId="1012" applyFont="1" applyFill="1" applyBorder="1" applyAlignment="1">
      <alignment horizontal="distributed" vertical="center" wrapText="1" indent="2"/>
    </xf>
    <xf numFmtId="0" fontId="0" fillId="0" borderId="0" xfId="0" applyAlignment="1" applyProtection="1"/>
    <xf numFmtId="0" fontId="0" fillId="0" borderId="0" xfId="1012" applyFont="1" applyFill="1">
      <alignment vertical="center"/>
    </xf>
    <xf numFmtId="197" fontId="11" fillId="0" borderId="18" xfId="1012" applyNumberFormat="1" applyFont="1" applyFill="1" applyBorder="1" applyAlignment="1">
      <alignment horizontal="center" vertical="center" wrapText="1"/>
    </xf>
    <xf numFmtId="197" fontId="11" fillId="0" borderId="0" xfId="1012" applyNumberFormat="1" applyFont="1" applyFill="1" applyAlignment="1">
      <alignment horizontal="center" vertical="center" wrapText="1"/>
    </xf>
    <xf numFmtId="199" fontId="14" fillId="0" borderId="2" xfId="1022" applyNumberFormat="1" applyFont="1" applyFill="1" applyBorder="1" applyAlignment="1" applyProtection="1">
      <alignment vertical="center" wrapText="1"/>
    </xf>
    <xf numFmtId="200" fontId="14" fillId="0" borderId="2" xfId="3" applyNumberFormat="1" applyFont="1" applyFill="1" applyBorder="1" applyAlignment="1" applyProtection="1">
      <alignment horizontal="center" vertical="center" wrapText="1"/>
      <protection locked="0"/>
    </xf>
    <xf numFmtId="49" fontId="14" fillId="0" borderId="2" xfId="1022" applyNumberFormat="1" applyFont="1" applyFill="1" applyBorder="1" applyAlignment="1" applyProtection="1">
      <alignment horizontal="left" vertical="center" wrapText="1"/>
    </xf>
    <xf numFmtId="200" fontId="11" fillId="0" borderId="2" xfId="3" applyNumberFormat="1" applyFont="1" applyFill="1" applyBorder="1" applyAlignment="1" applyProtection="1">
      <alignment horizontal="center" vertical="center" wrapText="1"/>
      <protection locked="0"/>
    </xf>
    <xf numFmtId="0" fontId="11" fillId="0" borderId="2" xfId="1012" applyFont="1" applyFill="1" applyBorder="1" applyAlignment="1">
      <alignment vertical="center" wrapText="1"/>
    </xf>
    <xf numFmtId="0" fontId="14" fillId="0" borderId="14" xfId="1012" applyNumberFormat="1" applyFont="1" applyFill="1" applyBorder="1" applyAlignment="1">
      <alignment horizontal="left" vertical="center"/>
    </xf>
    <xf numFmtId="0" fontId="14" fillId="0" borderId="2" xfId="1012" applyNumberFormat="1" applyFont="1" applyFill="1" applyBorder="1" applyAlignment="1">
      <alignment horizontal="left" vertical="center" wrapText="1"/>
    </xf>
    <xf numFmtId="0" fontId="14" fillId="0" borderId="14" xfId="1011" applyFont="1" applyFill="1" applyBorder="1" applyAlignment="1">
      <alignment horizontal="left" vertical="center"/>
    </xf>
    <xf numFmtId="0" fontId="11" fillId="0" borderId="2" xfId="1012" applyNumberFormat="1" applyFont="1" applyFill="1" applyBorder="1" applyAlignment="1">
      <alignment horizontal="left" vertical="center" wrapText="1"/>
    </xf>
    <xf numFmtId="0" fontId="64" fillId="0" borderId="0" xfId="1012" applyFont="1" applyFill="1">
      <alignment vertical="center"/>
    </xf>
    <xf numFmtId="0" fontId="11" fillId="0" borderId="0" xfId="1012" applyFont="1" applyFill="1" applyAlignment="1" applyProtection="1">
      <alignment horizontal="center" vertical="center" wrapText="1"/>
    </xf>
    <xf numFmtId="0" fontId="31" fillId="0" borderId="0" xfId="1011" applyFill="1" applyProtection="1">
      <alignment vertical="center"/>
    </xf>
    <xf numFmtId="0" fontId="31" fillId="0" borderId="0" xfId="1012" applyFill="1" applyAlignment="1" applyProtection="1">
      <alignment horizontal="center" vertical="center"/>
    </xf>
    <xf numFmtId="0" fontId="14" fillId="0" borderId="0" xfId="1012" applyFont="1" applyFill="1" applyAlignment="1" applyProtection="1">
      <alignment horizontal="left" vertical="center"/>
    </xf>
    <xf numFmtId="0" fontId="56" fillId="0" borderId="0" xfId="1012" applyFont="1" applyFill="1" applyAlignment="1" applyProtection="1">
      <alignment horizontal="center" vertical="center"/>
    </xf>
    <xf numFmtId="0" fontId="11" fillId="0" borderId="2" xfId="1012" applyFont="1" applyFill="1" applyBorder="1" applyAlignment="1" applyProtection="1">
      <alignment horizontal="center" vertical="center" wrapText="1"/>
    </xf>
    <xf numFmtId="197" fontId="11" fillId="0" borderId="0" xfId="1012" applyNumberFormat="1" applyFont="1" applyFill="1" applyAlignment="1" applyProtection="1">
      <alignment horizontal="center" vertical="center" wrapText="1"/>
    </xf>
    <xf numFmtId="200" fontId="11" fillId="0" borderId="2" xfId="3" applyNumberFormat="1" applyFont="1" applyFill="1" applyBorder="1" applyAlignment="1" applyProtection="1">
      <alignment horizontal="right" vertical="center" wrapText="1"/>
      <protection locked="0"/>
    </xf>
    <xf numFmtId="0" fontId="5" fillId="0" borderId="0" xfId="1011" applyFont="1" applyFill="1" applyAlignment="1" applyProtection="1">
      <alignment horizontal="center" vertical="center"/>
    </xf>
    <xf numFmtId="0" fontId="14" fillId="0" borderId="14" xfId="1012" applyNumberFormat="1" applyFont="1" applyFill="1" applyBorder="1" applyAlignment="1" applyProtection="1">
      <alignment horizontal="left" vertical="center"/>
    </xf>
    <xf numFmtId="0" fontId="14" fillId="0" borderId="14" xfId="1012" applyNumberFormat="1" applyFont="1" applyFill="1" applyBorder="1" applyAlignment="1" applyProtection="1">
      <alignment horizontal="left" vertical="top" wrapText="1"/>
    </xf>
    <xf numFmtId="0" fontId="14" fillId="0" borderId="2" xfId="1012" applyNumberFormat="1" applyFont="1" applyFill="1" applyBorder="1" applyAlignment="1" applyProtection="1">
      <alignment vertical="center" wrapText="1"/>
    </xf>
    <xf numFmtId="0" fontId="11" fillId="0" borderId="14" xfId="1012" applyFont="1" applyFill="1" applyBorder="1" applyAlignment="1" applyProtection="1">
      <alignment horizontal="distributed" vertical="center"/>
    </xf>
    <xf numFmtId="199" fontId="14" fillId="0" borderId="2" xfId="0" applyNumberFormat="1" applyFont="1" applyFill="1" applyBorder="1" applyAlignment="1" applyProtection="1">
      <alignment horizontal="center" vertical="center" wrapText="1"/>
      <protection locked="0"/>
    </xf>
    <xf numFmtId="0" fontId="48" fillId="0" borderId="14" xfId="1012" applyFont="1" applyFill="1" applyBorder="1" applyAlignment="1" applyProtection="1">
      <alignment horizontal="distributed" vertical="center"/>
    </xf>
    <xf numFmtId="0" fontId="11" fillId="0" borderId="2" xfId="1012" applyNumberFormat="1" applyFont="1" applyFill="1" applyBorder="1" applyAlignment="1" applyProtection="1">
      <alignment horizontal="distributed" vertical="center"/>
    </xf>
    <xf numFmtId="3" fontId="31" fillId="0" borderId="0" xfId="1012" applyNumberFormat="1" applyFill="1" applyAlignment="1" applyProtection="1">
      <alignment horizontal="center" vertical="center"/>
    </xf>
    <xf numFmtId="0" fontId="14" fillId="0" borderId="14" xfId="1012" applyFont="1" applyFill="1" applyBorder="1" applyAlignment="1" quotePrefix="1">
      <alignment horizontal="left" vertical="center"/>
    </xf>
  </cellXfs>
  <cellStyles count="133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强调文字颜色 2 3 2" xfId="49"/>
    <cellStyle name="汇总 6" xfId="50"/>
    <cellStyle name="Accent5 9" xfId="51"/>
    <cellStyle name="部门 4" xfId="52"/>
    <cellStyle name="_ET_STYLE_NoName_00__Book1_1 2 2 2" xfId="53"/>
    <cellStyle name="百分比 2 8 2" xfId="54"/>
    <cellStyle name="好 3 2 2" xfId="55"/>
    <cellStyle name="args.style" xfId="56"/>
    <cellStyle name="Accent1 5" xfId="57"/>
    <cellStyle name="常规 3 2 3 2" xfId="58"/>
    <cellStyle name="Accent2 - 20% 2" xfId="59"/>
    <cellStyle name="_Book1_2 2" xfId="60"/>
    <cellStyle name="常规 3 4 3" xfId="61"/>
    <cellStyle name="Accent2 - 40%" xfId="62"/>
    <cellStyle name="常规 26 2" xfId="63"/>
    <cellStyle name="Accent6 4" xfId="64"/>
    <cellStyle name="好_0605石屏县 2 2" xfId="65"/>
    <cellStyle name="Input [yellow] 4" xfId="66"/>
    <cellStyle name="Accent2 - 60%" xfId="67"/>
    <cellStyle name="日期" xfId="68"/>
    <cellStyle name="60% - 强调文字颜色 6 3 2" xfId="69"/>
    <cellStyle name="差_Book1 2" xfId="70"/>
    <cellStyle name="Accent4 5" xfId="71"/>
    <cellStyle name="60% - 强调文字颜色 4 2 2 2" xfId="72"/>
    <cellStyle name="60% - 强调文字颜色 2 3" xfId="73"/>
    <cellStyle name="_ET_STYLE_NoName_00__Sheet3" xfId="74"/>
    <cellStyle name="Accent6 3" xfId="75"/>
    <cellStyle name="Accent5 - 60% 2 2" xfId="76"/>
    <cellStyle name="Accent3 4 2" xfId="77"/>
    <cellStyle name="百分比 7" xfId="78"/>
    <cellStyle name="常规 6 5" xfId="79"/>
    <cellStyle name="常规 4 2 2 3" xfId="80"/>
    <cellStyle name="60% - 强调文字颜色 2 2 2" xfId="81"/>
    <cellStyle name="标题 1 5 2" xfId="82"/>
    <cellStyle name="Accent1 - 60% 2 2" xfId="83"/>
    <cellStyle name="百分比 4" xfId="84"/>
    <cellStyle name="百分比 5" xfId="85"/>
    <cellStyle name="差 7" xfId="86"/>
    <cellStyle name="0,0_x000d__x000a_NA_x000d__x000a_" xfId="87"/>
    <cellStyle name="60% - 强调文字颜色 2 2 2 2" xfId="88"/>
    <cellStyle name="Accent6 2" xfId="89"/>
    <cellStyle name="Accent4 2 2" xfId="90"/>
    <cellStyle name="百分比 6" xfId="91"/>
    <cellStyle name="Accent6 5" xfId="92"/>
    <cellStyle name="40% - 强调文字颜色 4 2" xfId="93"/>
    <cellStyle name="常规 2 2 2 5" xfId="94"/>
    <cellStyle name="PSHeading 4" xfId="95"/>
    <cellStyle name="60% - 强调文字颜色 4 2 3" xfId="96"/>
    <cellStyle name="20% - 强调文字颜色 3 3" xfId="97"/>
    <cellStyle name="常规 2 2 2 4" xfId="98"/>
    <cellStyle name="编号 3 2" xfId="99"/>
    <cellStyle name="Accent6 - 20% 2 2" xfId="100"/>
    <cellStyle name="Accent2 - 40% 2" xfId="101"/>
    <cellStyle name="PSChar" xfId="102"/>
    <cellStyle name="好_2008年地州对账表(国库资金）" xfId="103"/>
    <cellStyle name="Accent2 - 40% 3" xfId="104"/>
    <cellStyle name="60% - 强调文字颜色 5 2 2 2" xfId="105"/>
    <cellStyle name="标题 1 4 2" xfId="106"/>
    <cellStyle name="Accent6 6" xfId="107"/>
    <cellStyle name="_弱电系统设备配置报价清单" xfId="108"/>
    <cellStyle name="标题 1 4 3" xfId="109"/>
    <cellStyle name="Accent6 7" xfId="110"/>
    <cellStyle name="常规 2 12 2" xfId="111"/>
    <cellStyle name="Accent2 - 20% 3" xfId="112"/>
    <cellStyle name="_Book1_2 3" xfId="113"/>
    <cellStyle name="_ET_STYLE_NoName_00__Book1" xfId="114"/>
    <cellStyle name="_ET_STYLE_NoName_00_" xfId="115"/>
    <cellStyle name="_Book1_1" xfId="116"/>
    <cellStyle name="_20100326高清市院遂宁检察院1080P配置清单26日改" xfId="117"/>
    <cellStyle name="Accent2 - 20% 2 2" xfId="118"/>
    <cellStyle name="百分比 2 2 4" xfId="119"/>
    <cellStyle name="_Book1_2 2 2" xfId="120"/>
    <cellStyle name="百分比 2 2 5" xfId="121"/>
    <cellStyle name="百分比 2 10 2" xfId="122"/>
    <cellStyle name="_Book1_2 2 3" xfId="123"/>
    <cellStyle name="百分比 2 2 4 2" xfId="124"/>
    <cellStyle name="_Book1_2 2 2 2" xfId="125"/>
    <cellStyle name="_Book1_3 2" xfId="126"/>
    <cellStyle name="常规 2 7 2" xfId="127"/>
    <cellStyle name="_Book1" xfId="128"/>
    <cellStyle name="常规 3 2 3" xfId="129"/>
    <cellStyle name="Accent2 - 20%" xfId="130"/>
    <cellStyle name="_Book1_2" xfId="131"/>
    <cellStyle name="百分比 2 3 4" xfId="132"/>
    <cellStyle name="_Book1_2 3 2" xfId="133"/>
    <cellStyle name="_Book1_2 4" xfId="134"/>
    <cellStyle name="超级链接 2" xfId="135"/>
    <cellStyle name="Accent1 4 2" xfId="136"/>
    <cellStyle name="_Book1_3" xfId="137"/>
    <cellStyle name="Accent5 - 60% 3" xfId="138"/>
    <cellStyle name="_ET_STYLE_NoName_00__Book1_1" xfId="139"/>
    <cellStyle name="_ET_STYLE_NoName_00__Book1_1 2" xfId="140"/>
    <cellStyle name="_ET_STYLE_NoName_00__Book1_1 2 2" xfId="141"/>
    <cellStyle name="_ET_STYLE_NoName_00__Book1_1 2 3" xfId="142"/>
    <cellStyle name="标题 2 2 2 2" xfId="143"/>
    <cellStyle name="Percent [2]" xfId="144"/>
    <cellStyle name="百分比 2 7 2" xfId="145"/>
    <cellStyle name="_ET_STYLE_NoName_00__Book1_1 3" xfId="146"/>
    <cellStyle name="超级链接" xfId="147"/>
    <cellStyle name="Accent1 4" xfId="148"/>
    <cellStyle name="_ET_STYLE_NoName_00__Book1_1 3 2" xfId="149"/>
    <cellStyle name="_ET_STYLE_NoName_00__Book1_1 4" xfId="150"/>
    <cellStyle name="Accent5 4" xfId="151"/>
    <cellStyle name="_关闭破产企业已移交地方管理中小学校退休教师情况明细表(1)" xfId="152"/>
    <cellStyle name="0,0_x005f_x000d__x005f_x000a_NA_x005f_x000d__x005f_x000a_" xfId="153"/>
    <cellStyle name="20% - 强调文字颜色 1 2" xfId="154"/>
    <cellStyle name="20% - 强调文字颜色 1 2 2" xfId="155"/>
    <cellStyle name="强调文字颜色 2 2 2 2" xfId="156"/>
    <cellStyle name="20% - 强调文字颜色 1 3" xfId="157"/>
    <cellStyle name="Accent1 - 20% 2" xfId="158"/>
    <cellStyle name="20% - 强调文字颜色 2 2" xfId="159"/>
    <cellStyle name="20% - 强调文字颜色 2 2 2" xfId="160"/>
    <cellStyle name="60% - 强调文字颜色 3 2 2 2" xfId="161"/>
    <cellStyle name="20% - 强调文字颜色 2 3" xfId="162"/>
    <cellStyle name="常规 3 2 5" xfId="163"/>
    <cellStyle name="20% - 强调文字颜色 3 2" xfId="164"/>
    <cellStyle name="20% - 强调文字颜色 3 2 2" xfId="165"/>
    <cellStyle name="Mon閠aire_!!!GO" xfId="166"/>
    <cellStyle name="常规 3 3 5" xfId="167"/>
    <cellStyle name="20% - 强调文字颜色 4 2" xfId="168"/>
    <cellStyle name="常规 3 3 5 2" xfId="169"/>
    <cellStyle name="20% - 强调文字颜色 4 2 2" xfId="170"/>
    <cellStyle name="Accent6 - 60% 2 2" xfId="171"/>
    <cellStyle name="常规 3 3 6" xfId="172"/>
    <cellStyle name="20% - 强调文字颜色 4 3" xfId="173"/>
    <cellStyle name="20% - 强调文字颜色 5 2" xfId="174"/>
    <cellStyle name="20% - 强调文字颜色 5 2 2" xfId="175"/>
    <cellStyle name="20% - 强调文字颜色 5 3" xfId="176"/>
    <cellStyle name="20% - 强调文字颜色 6 2" xfId="177"/>
    <cellStyle name="20% - 强调文字颜色 6 2 2" xfId="178"/>
    <cellStyle name="Accent6 - 20% 3" xfId="179"/>
    <cellStyle name="20% - 强调文字颜色 6 3" xfId="180"/>
    <cellStyle name="40% - 强调文字颜色 1 2" xfId="181"/>
    <cellStyle name="40% - 强调文字颜色 1 2 2" xfId="182"/>
    <cellStyle name="Accent1" xfId="183"/>
    <cellStyle name="常规 9 2" xfId="184"/>
    <cellStyle name="40% - 强调文字颜色 1 3" xfId="185"/>
    <cellStyle name="40% - 强调文字颜色 2 2" xfId="186"/>
    <cellStyle name="40% - 强调文字颜色 2 2 2" xfId="187"/>
    <cellStyle name="40% - 强调文字颜色 2 3" xfId="188"/>
    <cellStyle name="40% - 强调文字颜色 3 2" xfId="189"/>
    <cellStyle name="40% - 强调文字颜色 3 2 2" xfId="190"/>
    <cellStyle name="40% - 强调文字颜色 3 3" xfId="191"/>
    <cellStyle name="40% - 强调文字颜色 4 2 2" xfId="192"/>
    <cellStyle name="Accent6 - 20% 2" xfId="193"/>
    <cellStyle name="40% - 强调文字颜色 4 3" xfId="194"/>
    <cellStyle name="好 2 3" xfId="195"/>
    <cellStyle name="40% - 强调文字颜色 5 2" xfId="196"/>
    <cellStyle name="60% - 强调文字颜色 4 3" xfId="197"/>
    <cellStyle name="40% - 强调文字颜色 5 2 2" xfId="198"/>
    <cellStyle name="好 2 4" xfId="199"/>
    <cellStyle name="40% - 强调文字颜色 5 3" xfId="200"/>
    <cellStyle name="标题 2 2 4" xfId="201"/>
    <cellStyle name="适中 2 2" xfId="202"/>
    <cellStyle name="百分比 2 9" xfId="203"/>
    <cellStyle name="好 3 3" xfId="204"/>
    <cellStyle name="40% - 强调文字颜色 6 2" xfId="205"/>
    <cellStyle name="适中 2 2 2" xfId="206"/>
    <cellStyle name="百分比 2 9 2" xfId="207"/>
    <cellStyle name="Accent2 5" xfId="208"/>
    <cellStyle name="40% - 强调文字颜色 6 2 2" xfId="209"/>
    <cellStyle name="好 3 4" xfId="210"/>
    <cellStyle name="40% - 强调文字颜色 6 3" xfId="211"/>
    <cellStyle name="输出 3 4" xfId="212"/>
    <cellStyle name="Accent6 2 2" xfId="213"/>
    <cellStyle name="60% - 强调文字颜色 1 2" xfId="214"/>
    <cellStyle name="60% - 强调文字颜色 1 2 2" xfId="215"/>
    <cellStyle name="好 7" xfId="216"/>
    <cellStyle name="标题 3 2 4" xfId="217"/>
    <cellStyle name="60% - 强调文字颜色 1 2 2 2" xfId="218"/>
    <cellStyle name="百分比 2 3 4 2" xfId="219"/>
    <cellStyle name="60% - 强调文字颜色 1 2 3" xfId="220"/>
    <cellStyle name="60% - 强调文字颜色 1 3" xfId="221"/>
    <cellStyle name="60% - 强调文字颜色 1 3 2" xfId="222"/>
    <cellStyle name="输出 4 4" xfId="223"/>
    <cellStyle name="常规 5" xfId="224"/>
    <cellStyle name="Accent6 3 2" xfId="225"/>
    <cellStyle name="60% - 强调文字颜色 2 2" xfId="226"/>
    <cellStyle name="Accent6 - 60%" xfId="227"/>
    <cellStyle name="60% - 强调文字颜色 2 2 3" xfId="228"/>
    <cellStyle name="注释 2" xfId="229"/>
    <cellStyle name="60% - 强调文字颜色 2 3 2" xfId="230"/>
    <cellStyle name="Accent6 4 2" xfId="231"/>
    <cellStyle name="60% - 强调文字颜色 3 2" xfId="232"/>
    <cellStyle name="60% - 强调文字颜色 3 2 2" xfId="233"/>
    <cellStyle name="60% - 强调文字颜色 3 2 3" xfId="234"/>
    <cellStyle name="Accent5 - 40% 2" xfId="235"/>
    <cellStyle name="60% - 强调文字颜色 3 3" xfId="236"/>
    <cellStyle name="Accent5 - 40% 2 2" xfId="237"/>
    <cellStyle name="60% - 强调文字颜色 3 3 2" xfId="238"/>
    <cellStyle name="Accent6 5 2" xfId="239"/>
    <cellStyle name="60% - 强调文字颜色 4 2" xfId="240"/>
    <cellStyle name="60% - 强调文字颜色 4 2 2" xfId="241"/>
    <cellStyle name="常规 20" xfId="242"/>
    <cellStyle name="常规 15" xfId="243"/>
    <cellStyle name="60% - 强调文字颜色 4 3 2" xfId="244"/>
    <cellStyle name="标题 1 4 2 2" xfId="245"/>
    <cellStyle name="60% - 强调文字颜色 5 2" xfId="246"/>
    <cellStyle name="60% - 强调文字颜色 5 2 2" xfId="247"/>
    <cellStyle name="百分比 2 10" xfId="248"/>
    <cellStyle name="60% - 强调文字颜色 5 2 3" xfId="249"/>
    <cellStyle name="60% - 强调文字颜色 5 3" xfId="250"/>
    <cellStyle name="RowLevel_0" xfId="251"/>
    <cellStyle name="60% - 强调文字颜色 5 3 2" xfId="252"/>
    <cellStyle name="60% - 强调文字颜色 6 2" xfId="253"/>
    <cellStyle name="强调文字颜色 5 2 3" xfId="254"/>
    <cellStyle name="Header2" xfId="255"/>
    <cellStyle name="60% - 强调文字颜色 6 2 2" xfId="256"/>
    <cellStyle name="Header2 2" xfId="257"/>
    <cellStyle name="60% - 强调文字颜色 6 2 2 2" xfId="258"/>
    <cellStyle name="60% - 强调文字颜色 6 2 3" xfId="259"/>
    <cellStyle name="60% - 强调文字颜色 6 3" xfId="260"/>
    <cellStyle name="6mal" xfId="261"/>
    <cellStyle name="Accent4 9" xfId="262"/>
    <cellStyle name="强调文字颜色 2 2 2" xfId="263"/>
    <cellStyle name="Accent1 - 20%" xfId="264"/>
    <cellStyle name="Accent5 - 20%" xfId="265"/>
    <cellStyle name="Accent1 - 20% 2 2" xfId="266"/>
    <cellStyle name="Accent1 - 20% 3" xfId="267"/>
    <cellStyle name="标题 6 2 2" xfId="268"/>
    <cellStyle name="Accent6 9" xfId="269"/>
    <cellStyle name="Accent1 - 40%" xfId="270"/>
    <cellStyle name="Accent1 - 40% 2" xfId="271"/>
    <cellStyle name="Accent1 - 40% 2 2" xfId="272"/>
    <cellStyle name="PSHeading 3 2" xfId="273"/>
    <cellStyle name="Accent1 - 40% 3" xfId="274"/>
    <cellStyle name="Accent1 - 60%" xfId="275"/>
    <cellStyle name="标题 1 5" xfId="276"/>
    <cellStyle name="Accent1 - 60% 2" xfId="277"/>
    <cellStyle name="标题 1 6" xfId="278"/>
    <cellStyle name="Accent1 - 60% 3" xfId="279"/>
    <cellStyle name="Accent1 2" xfId="280"/>
    <cellStyle name="Date 3" xfId="281"/>
    <cellStyle name="Accent1 2 2" xfId="282"/>
    <cellStyle name="Currency [0]_!!!GO" xfId="283"/>
    <cellStyle name="Accent1 3" xfId="284"/>
    <cellStyle name="Accent1 3 2" xfId="285"/>
    <cellStyle name="Accent1 5 2" xfId="286"/>
    <cellStyle name="sstot" xfId="287"/>
    <cellStyle name="常规 2 2 3 2" xfId="288"/>
    <cellStyle name="Accent1 6" xfId="289"/>
    <cellStyle name="常规 2 2 3 3" xfId="290"/>
    <cellStyle name="Accent1 7" xfId="291"/>
    <cellStyle name="常规 2 2 3 4" xfId="292"/>
    <cellStyle name="差_1110洱源 2" xfId="293"/>
    <cellStyle name="Accent1 8" xfId="294"/>
    <cellStyle name="差_1110洱源 3" xfId="295"/>
    <cellStyle name="Accent1 9" xfId="296"/>
    <cellStyle name="强调文字颜色 5 2 2 2" xfId="297"/>
    <cellStyle name="Header1 2" xfId="298"/>
    <cellStyle name="Accent2" xfId="299"/>
    <cellStyle name="输入 2 4" xfId="300"/>
    <cellStyle name="Accent2 - 40% 2 2" xfId="301"/>
    <cellStyle name="Accent2 - 60% 2" xfId="302"/>
    <cellStyle name="Accent5 - 40% 3" xfId="303"/>
    <cellStyle name="Accent2 - 60% 2 2" xfId="304"/>
    <cellStyle name="Accent2 - 60% 3" xfId="305"/>
    <cellStyle name="Accent2 2" xfId="306"/>
    <cellStyle name="t" xfId="307"/>
    <cellStyle name="Accent2 2 2" xfId="308"/>
    <cellStyle name="Accent2 3" xfId="309"/>
    <cellStyle name="Accent2 3 2" xfId="310"/>
    <cellStyle name="Accent2 4" xfId="311"/>
    <cellStyle name="Accent2 4 2" xfId="312"/>
    <cellStyle name="百分比 2 9 2 2" xfId="313"/>
    <cellStyle name="Accent2 5 2" xfId="314"/>
    <cellStyle name="常规 2 2 11" xfId="315"/>
    <cellStyle name="百分比 2 9 3" xfId="316"/>
    <cellStyle name="Date" xfId="317"/>
    <cellStyle name="常规 2 2 4 2" xfId="318"/>
    <cellStyle name="Accent2 6" xfId="319"/>
    <cellStyle name="Accent2 7" xfId="320"/>
    <cellStyle name="Accent2 8" xfId="321"/>
    <cellStyle name="Accent2 9" xfId="322"/>
    <cellStyle name="Accent3" xfId="323"/>
    <cellStyle name="Milliers_!!!GO" xfId="324"/>
    <cellStyle name="Accent5 2" xfId="325"/>
    <cellStyle name="Accent3 - 20%" xfId="326"/>
    <cellStyle name="标题 1 3" xfId="327"/>
    <cellStyle name="常规 2 2 7" xfId="328"/>
    <cellStyle name="百分比 4 3" xfId="329"/>
    <cellStyle name="Accent5 2 2" xfId="330"/>
    <cellStyle name="Accent3 - 20% 2" xfId="331"/>
    <cellStyle name="标题 1 3 2" xfId="332"/>
    <cellStyle name="汇总 3" xfId="333"/>
    <cellStyle name="Accent5 6" xfId="334"/>
    <cellStyle name="Accent3 - 20% 2 2" xfId="335"/>
    <cellStyle name="标题 1 4" xfId="336"/>
    <cellStyle name="Accent3 - 20% 3" xfId="337"/>
    <cellStyle name="Mon閠aire [0]_!!!GO" xfId="338"/>
    <cellStyle name="Accent4 3 2" xfId="339"/>
    <cellStyle name="Accent3 - 40%" xfId="340"/>
    <cellStyle name="Accent3 - 40% 2" xfId="341"/>
    <cellStyle name="Accent3 - 40% 2 2" xfId="342"/>
    <cellStyle name="Accent4 - 60%" xfId="343"/>
    <cellStyle name="捠壿 [0.00]_Region Orders (2)" xfId="344"/>
    <cellStyle name="常规 15 2 2" xfId="345"/>
    <cellStyle name="百分比 2 6 2" xfId="346"/>
    <cellStyle name="Accent3 - 40% 3" xfId="347"/>
    <cellStyle name="Accent4 5 2" xfId="348"/>
    <cellStyle name="Accent3 - 60%" xfId="349"/>
    <cellStyle name="好_M01-1 3" xfId="350"/>
    <cellStyle name="Accent3 - 60% 2" xfId="351"/>
    <cellStyle name="编号" xfId="352"/>
    <cellStyle name="Accent3 - 60% 2 2" xfId="353"/>
    <cellStyle name="Accent3 - 60% 3" xfId="354"/>
    <cellStyle name="Accent3 2" xfId="355"/>
    <cellStyle name="comma zerodec" xfId="356"/>
    <cellStyle name="Accent3 2 2" xfId="357"/>
    <cellStyle name="Accent3 3" xfId="358"/>
    <cellStyle name="Accent3 3 2" xfId="359"/>
    <cellStyle name="Accent3 4" xfId="360"/>
    <cellStyle name="Accent3 5" xfId="361"/>
    <cellStyle name="Accent3 5 2" xfId="362"/>
    <cellStyle name="Moneda_96 Risk" xfId="363"/>
    <cellStyle name="常规 2 2 5 2" xfId="364"/>
    <cellStyle name="Accent3 6" xfId="365"/>
    <cellStyle name="Accent3 7" xfId="366"/>
    <cellStyle name="Accent3 8" xfId="367"/>
    <cellStyle name="百分比 2" xfId="368"/>
    <cellStyle name="Accent3 9" xfId="369"/>
    <cellStyle name="Accent4" xfId="370"/>
    <cellStyle name="百分比 2 2 2" xfId="371"/>
    <cellStyle name="Accent4 - 20%" xfId="372"/>
    <cellStyle name="百分比 2 2 2 2" xfId="373"/>
    <cellStyle name="Accent4 - 20% 2" xfId="374"/>
    <cellStyle name="百分比 2 2 2 2 2" xfId="375"/>
    <cellStyle name="Accent4 - 20% 2 2" xfId="376"/>
    <cellStyle name="强调 2 2" xfId="377"/>
    <cellStyle name="百分比 2 2 2 3" xfId="378"/>
    <cellStyle name="Accent4 - 20% 3" xfId="379"/>
    <cellStyle name="百分比 2 4 2" xfId="380"/>
    <cellStyle name="Accent4 - 40%" xfId="381"/>
    <cellStyle name="百分比 2 4 2 2" xfId="382"/>
    <cellStyle name="Accent6 - 40%" xfId="383"/>
    <cellStyle name="Accent4 - 40% 2" xfId="384"/>
    <cellStyle name="商品名称 4" xfId="385"/>
    <cellStyle name="Accent6 - 40% 2" xfId="386"/>
    <cellStyle name="Accent4 - 40% 2 2" xfId="387"/>
    <cellStyle name="Accent4 - 40% 3" xfId="388"/>
    <cellStyle name="Accent4 - 60% 2" xfId="389"/>
    <cellStyle name="Accent4 - 60% 2 2" xfId="390"/>
    <cellStyle name="Accent4 - 60% 3" xfId="391"/>
    <cellStyle name="PSSpacer" xfId="392"/>
    <cellStyle name="Accent6" xfId="393"/>
    <cellStyle name="Accent4 2" xfId="394"/>
    <cellStyle name="New Times Roman" xfId="395"/>
    <cellStyle name="Accent4 3" xfId="396"/>
    <cellStyle name="Accent4 4" xfId="397"/>
    <cellStyle name="Accent4 4 2" xfId="398"/>
    <cellStyle name="PSHeading 5" xfId="399"/>
    <cellStyle name="标题 1 2 2" xfId="400"/>
    <cellStyle name="常规 2 2 6 2" xfId="401"/>
    <cellStyle name="Accent4 6" xfId="402"/>
    <cellStyle name="百分比 4 2 2" xfId="403"/>
    <cellStyle name="标题 1 2 3" xfId="404"/>
    <cellStyle name="Accent4 7" xfId="405"/>
    <cellStyle name="标题 1 2 4" xfId="406"/>
    <cellStyle name="Accent4 8" xfId="407"/>
    <cellStyle name="Accent5" xfId="408"/>
    <cellStyle name="Accent5 - 20% 2" xfId="409"/>
    <cellStyle name="Accent5 - 20% 2 2" xfId="410"/>
    <cellStyle name="Input [yellow] 2 2 2" xfId="411"/>
    <cellStyle name="Accent5 - 20% 3" xfId="412"/>
    <cellStyle name="Accent5 - 40%" xfId="413"/>
    <cellStyle name="标题 2 3 3" xfId="414"/>
    <cellStyle name="Accent5 - 60%" xfId="415"/>
    <cellStyle name="Accent5 - 60% 2" xfId="416"/>
    <cellStyle name="Category" xfId="417"/>
    <cellStyle name="Accent5 3" xfId="418"/>
    <cellStyle name="标题 2 3" xfId="419"/>
    <cellStyle name="Category 2" xfId="420"/>
    <cellStyle name="Accent5 3 2" xfId="421"/>
    <cellStyle name="标题 3 3" xfId="422"/>
    <cellStyle name="Comma [0]_!!!GO" xfId="423"/>
    <cellStyle name="Accent5 4 2" xfId="424"/>
    <cellStyle name="汇总 2" xfId="425"/>
    <cellStyle name="Accent5 5" xfId="426"/>
    <cellStyle name="汇总 2 2" xfId="427"/>
    <cellStyle name="Accent5 5 2" xfId="428"/>
    <cellStyle name="标题 1 3 3" xfId="429"/>
    <cellStyle name="汇总 4" xfId="430"/>
    <cellStyle name="Accent5 7" xfId="431"/>
    <cellStyle name="标题 1 3 4" xfId="432"/>
    <cellStyle name="百分比 2 3 2 2 2" xfId="433"/>
    <cellStyle name="汇总 5" xfId="434"/>
    <cellStyle name="Accent5 8" xfId="435"/>
    <cellStyle name="Accent6 - 20%" xfId="436"/>
    <cellStyle name="Accent6 - 40% 2 2" xfId="437"/>
    <cellStyle name="ColLevel_0" xfId="438"/>
    <cellStyle name="Accent6 - 40% 3" xfId="439"/>
    <cellStyle name="Accent6 - 60% 2" xfId="440"/>
    <cellStyle name="Accent6 - 60% 3" xfId="441"/>
    <cellStyle name="标题 1 4 4" xfId="442"/>
    <cellStyle name="Accent6 8" xfId="443"/>
    <cellStyle name="百分比 2 4 3" xfId="444"/>
    <cellStyle name="Comma_!!!GO" xfId="445"/>
    <cellStyle name="分级显示列_1_Book1" xfId="446"/>
    <cellStyle name="标题 3 3 2" xfId="447"/>
    <cellStyle name="Currency_!!!GO" xfId="448"/>
    <cellStyle name="标题 2 3 4" xfId="449"/>
    <cellStyle name="Currency1" xfId="450"/>
    <cellStyle name="Date 2" xfId="451"/>
    <cellStyle name="Date 2 2" xfId="452"/>
    <cellStyle name="Dollar (zero dec)" xfId="453"/>
    <cellStyle name="标题 2 2" xfId="454"/>
    <cellStyle name="常规 2 3 6" xfId="455"/>
    <cellStyle name="百分比 5 2" xfId="456"/>
    <cellStyle name="Grey" xfId="457"/>
    <cellStyle name="强调文字颜色 5 2 2" xfId="458"/>
    <cellStyle name="Header1" xfId="459"/>
    <cellStyle name="Header2 2 2" xfId="460"/>
    <cellStyle name="Header2 3" xfId="461"/>
    <cellStyle name="千位分隔 2 4" xfId="462"/>
    <cellStyle name="Input [yellow]" xfId="463"/>
    <cellStyle name="千位分隔 2 4 2" xfId="464"/>
    <cellStyle name="Input [yellow] 2" xfId="465"/>
    <cellStyle name="Input [yellow] 2 2" xfId="466"/>
    <cellStyle name="Input [yellow] 2 3" xfId="467"/>
    <cellStyle name="Input [yellow] 3" xfId="468"/>
    <cellStyle name="Input [yellow] 3 2" xfId="469"/>
    <cellStyle name="Input Cells" xfId="470"/>
    <cellStyle name="Linked Cells" xfId="471"/>
    <cellStyle name="Millares [0]_96 Risk" xfId="472"/>
    <cellStyle name="常规 2 2 2 2" xfId="473"/>
    <cellStyle name="Millares_96 Risk" xfId="474"/>
    <cellStyle name="千位分隔 2 3 2" xfId="475"/>
    <cellStyle name="Milliers [0]_!!!GO" xfId="476"/>
    <cellStyle name="Moneda [0]_96 Risk" xfId="477"/>
    <cellStyle name="数量 3" xfId="478"/>
    <cellStyle name="标题 1 2 2 2" xfId="479"/>
    <cellStyle name="Month" xfId="480"/>
    <cellStyle name="Month 2" xfId="481"/>
    <cellStyle name="百分比 10" xfId="482"/>
    <cellStyle name="PSHeading 2" xfId="483"/>
    <cellStyle name="no dec" xfId="484"/>
    <cellStyle name="PSHeading 2 2" xfId="485"/>
    <cellStyle name="no dec 2" xfId="486"/>
    <cellStyle name="PSHeading 2 2 2" xfId="487"/>
    <cellStyle name="no dec 2 2" xfId="488"/>
    <cellStyle name="百分比 3 3 2" xfId="489"/>
    <cellStyle name="PSHeading 2 3" xfId="490"/>
    <cellStyle name="no dec 3" xfId="491"/>
    <cellStyle name="Normal - Style1" xfId="492"/>
    <cellStyle name="百分比 2 5 2" xfId="493"/>
    <cellStyle name="Normal_!!!GO" xfId="494"/>
    <cellStyle name="PSInt" xfId="495"/>
    <cellStyle name="per.style" xfId="496"/>
    <cellStyle name="常规 2 3 4" xfId="497"/>
    <cellStyle name="t_HVAC Equipment (3)" xfId="498"/>
    <cellStyle name="Percent [2] 2" xfId="499"/>
    <cellStyle name="Percent_!!!GO" xfId="500"/>
    <cellStyle name="百分比 8" xfId="501"/>
    <cellStyle name="Pourcentage_pldt" xfId="502"/>
    <cellStyle name="PSChar 2" xfId="503"/>
    <cellStyle name="编号 2 2" xfId="504"/>
    <cellStyle name="PSHeading 3 3" xfId="505"/>
    <cellStyle name="PSDate" xfId="506"/>
    <cellStyle name="编号 2 2 2" xfId="507"/>
    <cellStyle name="PSDate 2" xfId="508"/>
    <cellStyle name="PSDec" xfId="509"/>
    <cellStyle name="编号 4" xfId="510"/>
    <cellStyle name="常规 10" xfId="511"/>
    <cellStyle name="PSDec 2" xfId="512"/>
    <cellStyle name="PSHeading" xfId="513"/>
    <cellStyle name="PSHeading 2 2 3" xfId="514"/>
    <cellStyle name="PSHeading 2 4" xfId="515"/>
    <cellStyle name="PSHeading 3" xfId="516"/>
    <cellStyle name="PSInt 2" xfId="517"/>
    <cellStyle name="PSSpacer 2" xfId="518"/>
    <cellStyle name="sstot 2" xfId="519"/>
    <cellStyle name="Standard_AREAS" xfId="520"/>
    <cellStyle name="t 2" xfId="521"/>
    <cellStyle name="常规 2 3 4 2" xfId="522"/>
    <cellStyle name="t_HVAC Equipment (3) 2" xfId="523"/>
    <cellStyle name="百分比 2 11" xfId="524"/>
    <cellStyle name="千位分隔 2 2" xfId="525"/>
    <cellStyle name="百分比 2 3 5" xfId="526"/>
    <cellStyle name="百分比 2 11 2" xfId="527"/>
    <cellStyle name="百分比 7 2" xfId="528"/>
    <cellStyle name="百分比 2 12" xfId="529"/>
    <cellStyle name="标题 10" xfId="530"/>
    <cellStyle name="百分比 2 2" xfId="531"/>
    <cellStyle name="百分比 2 2 3" xfId="532"/>
    <cellStyle name="百分比 2 2 3 2" xfId="533"/>
    <cellStyle name="百分比 2 3" xfId="534"/>
    <cellStyle name="常规_Sheet3" xfId="535"/>
    <cellStyle name="百分比 2 3 2" xfId="536"/>
    <cellStyle name="百分比 2 3 2 2" xfId="537"/>
    <cellStyle name="百分比 2 3 2 3" xfId="538"/>
    <cellStyle name="百分比 2 3 3" xfId="539"/>
    <cellStyle name="百分比 2 3 3 2" xfId="540"/>
    <cellStyle name="百分比 2 4" xfId="541"/>
    <cellStyle name="百分比 2 4 3 2" xfId="542"/>
    <cellStyle name="百分比 2 4 4" xfId="543"/>
    <cellStyle name="百分比 2 5" xfId="544"/>
    <cellStyle name="常规 15 2" xfId="545"/>
    <cellStyle name="百分比 2 6" xfId="546"/>
    <cellStyle name="标题 2 2 2" xfId="547"/>
    <cellStyle name="常规 15 3" xfId="548"/>
    <cellStyle name="百分比 2 7" xfId="549"/>
    <cellStyle name="标题 2 2 3" xfId="550"/>
    <cellStyle name="百分比 2 8" xfId="551"/>
    <cellStyle name="百分比 3" xfId="552"/>
    <cellStyle name="百分比 3 2" xfId="553"/>
    <cellStyle name="百分比 3 2 2" xfId="554"/>
    <cellStyle name="百分比 3 3" xfId="555"/>
    <cellStyle name="编号 2" xfId="556"/>
    <cellStyle name="百分比 3 4" xfId="557"/>
    <cellStyle name="标题 1 2" xfId="558"/>
    <cellStyle name="常规 2 2 6" xfId="559"/>
    <cellStyle name="百分比 4 2" xfId="560"/>
    <cellStyle name="标题 3 2" xfId="561"/>
    <cellStyle name="百分比 6 2" xfId="562"/>
    <cellStyle name="百分比 8 2" xfId="563"/>
    <cellStyle name="百分比 9" xfId="564"/>
    <cellStyle name="百分比 9 2" xfId="565"/>
    <cellStyle name="捠壿_Region Orders (2)" xfId="566"/>
    <cellStyle name="编号 2 3" xfId="567"/>
    <cellStyle name="编号 3" xfId="568"/>
    <cellStyle name="标题 1 3 2 2" xfId="569"/>
    <cellStyle name="标题 1 5 3" xfId="570"/>
    <cellStyle name="标题 2 4 2" xfId="571"/>
    <cellStyle name="标题 1 7" xfId="572"/>
    <cellStyle name="标题 2 3 2" xfId="573"/>
    <cellStyle name="标题 2 3 2 2" xfId="574"/>
    <cellStyle name="标题 2 4" xfId="575"/>
    <cellStyle name="标题 2 4 2 2" xfId="576"/>
    <cellStyle name="好 5 2" xfId="577"/>
    <cellStyle name="标题 3 2 2 2" xfId="578"/>
    <cellStyle name="标题 2 4 3" xfId="579"/>
    <cellStyle name="标题 2 4 4" xfId="580"/>
    <cellStyle name="标题 2 5" xfId="581"/>
    <cellStyle name="标题 2 7" xfId="582"/>
    <cellStyle name="标题 2 5 2" xfId="583"/>
    <cellStyle name="标题 2 5 3" xfId="584"/>
    <cellStyle name="标题 2 6" xfId="585"/>
    <cellStyle name="好 5" xfId="586"/>
    <cellStyle name="标题 3 2 2" xfId="587"/>
    <cellStyle name="好 6" xfId="588"/>
    <cellStyle name="标题 3 2 3" xfId="589"/>
    <cellStyle name="标题 3 3 2 2" xfId="590"/>
    <cellStyle name="标题 3 3 3" xfId="591"/>
    <cellStyle name="标题 3 3 4" xfId="592"/>
    <cellStyle name="标题 3 4" xfId="593"/>
    <cellStyle name="标题 3 4 2" xfId="594"/>
    <cellStyle name="标题 3 4 2 2" xfId="595"/>
    <cellStyle name="标题 3 4 3" xfId="596"/>
    <cellStyle name="标题 3 4 4" xfId="597"/>
    <cellStyle name="标题 3 5" xfId="598"/>
    <cellStyle name="标题 3 5 2" xfId="599"/>
    <cellStyle name="标题 3 5 3" xfId="600"/>
    <cellStyle name="标题 3 6" xfId="601"/>
    <cellStyle name="数量 2 2 2" xfId="602"/>
    <cellStyle name="标题 3 7" xfId="603"/>
    <cellStyle name="千位分隔 3" xfId="604"/>
    <cellStyle name="标题 4 2" xfId="605"/>
    <cellStyle name="千位分隔 3 2" xfId="606"/>
    <cellStyle name="标题 4 2 2" xfId="607"/>
    <cellStyle name="千位分隔 3 2 2" xfId="608"/>
    <cellStyle name="标题 4 2 2 2" xfId="609"/>
    <cellStyle name="千位分隔 3 3" xfId="610"/>
    <cellStyle name="标题 4 2 3" xfId="611"/>
    <cellStyle name="标题 4 2 4" xfId="612"/>
    <cellStyle name="千位分隔 4" xfId="613"/>
    <cellStyle name="标题 4 3" xfId="614"/>
    <cellStyle name="千位分隔 4 2" xfId="615"/>
    <cellStyle name="标题 4 3 2" xfId="616"/>
    <cellStyle name="标题 4 3 2 2" xfId="617"/>
    <cellStyle name="标题 4 3 3" xfId="618"/>
    <cellStyle name="标题 4 3 4" xfId="619"/>
    <cellStyle name="千位分隔 5" xfId="620"/>
    <cellStyle name="标题 4 4" xfId="621"/>
    <cellStyle name="千位分隔 5 2" xfId="622"/>
    <cellStyle name="标题 4 4 2" xfId="623"/>
    <cellStyle name="标题 4 4 2 2" xfId="624"/>
    <cellStyle name="标题 4 4 3" xfId="625"/>
    <cellStyle name="标题 4 4 4" xfId="626"/>
    <cellStyle name="千位分隔 6" xfId="627"/>
    <cellStyle name="标题 4 5" xfId="628"/>
    <cellStyle name="千位分隔 6 2" xfId="629"/>
    <cellStyle name="标题 4 5 2" xfId="630"/>
    <cellStyle name="标题 4 5 3" xfId="631"/>
    <cellStyle name="千位分隔 7" xfId="632"/>
    <cellStyle name="标题 4 6" xfId="633"/>
    <cellStyle name="千位分隔 8" xfId="634"/>
    <cellStyle name="标题 4 7" xfId="635"/>
    <cellStyle name="标题 5" xfId="636"/>
    <cellStyle name="标题 5 2" xfId="637"/>
    <cellStyle name="标题 5 2 2" xfId="638"/>
    <cellStyle name="标题 5 3" xfId="639"/>
    <cellStyle name="标题 5 4" xfId="640"/>
    <cellStyle name="标题 6" xfId="641"/>
    <cellStyle name="标题 6 2" xfId="642"/>
    <cellStyle name="标题 6 3" xfId="643"/>
    <cellStyle name="标题 6 4" xfId="644"/>
    <cellStyle name="标题 7" xfId="645"/>
    <cellStyle name="标题 7 2" xfId="646"/>
    <cellStyle name="标题 7 2 2" xfId="647"/>
    <cellStyle name="标题 7 3" xfId="648"/>
    <cellStyle name="标题 7 4" xfId="649"/>
    <cellStyle name="标题 8" xfId="650"/>
    <cellStyle name="常规 2 7" xfId="651"/>
    <cellStyle name="标题 8 2" xfId="652"/>
    <cellStyle name="输入 2" xfId="653"/>
    <cellStyle name="常规 2 8" xfId="654"/>
    <cellStyle name="标题 8 3" xfId="655"/>
    <cellStyle name="标题 9" xfId="656"/>
    <cellStyle name="标题1" xfId="657"/>
    <cellStyle name="标题1 2" xfId="658"/>
    <cellStyle name="标题1 2 2" xfId="659"/>
    <cellStyle name="标题1 2 2 2" xfId="660"/>
    <cellStyle name="差 5 2" xfId="661"/>
    <cellStyle name="标题1 2 3" xfId="662"/>
    <cellStyle name="标题1 3" xfId="663"/>
    <cellStyle name="标题1 3 2" xfId="664"/>
    <cellStyle name="标题1 4" xfId="665"/>
    <cellStyle name="表标题" xfId="666"/>
    <cellStyle name="表标题 2" xfId="667"/>
    <cellStyle name="部门" xfId="668"/>
    <cellStyle name="部门 2" xfId="669"/>
    <cellStyle name="部门 2 2" xfId="670"/>
    <cellStyle name="部门 2 2 2" xfId="671"/>
    <cellStyle name="部门 2 3" xfId="672"/>
    <cellStyle name="部门 3" xfId="673"/>
    <cellStyle name="部门 3 2" xfId="674"/>
    <cellStyle name="解释性文本 5" xfId="675"/>
    <cellStyle name="差 2" xfId="676"/>
    <cellStyle name="解释性文本 5 2" xfId="677"/>
    <cellStyle name="差 2 2" xfId="678"/>
    <cellStyle name="差 2 2 2" xfId="679"/>
    <cellStyle name="解释性文本 5 3" xfId="680"/>
    <cellStyle name="差 2 3" xfId="681"/>
    <cellStyle name="差 2 4" xfId="682"/>
    <cellStyle name="解释性文本 6" xfId="683"/>
    <cellStyle name="差 3" xfId="684"/>
    <cellStyle name="差 3 2" xfId="685"/>
    <cellStyle name="差 3 2 2" xfId="686"/>
    <cellStyle name="差 3 3" xfId="687"/>
    <cellStyle name="差 3 4" xfId="688"/>
    <cellStyle name="解释性文本 7" xfId="689"/>
    <cellStyle name="差 4" xfId="690"/>
    <cellStyle name="差 4 2" xfId="691"/>
    <cellStyle name="差 4 2 2" xfId="692"/>
    <cellStyle name="差 4 3" xfId="693"/>
    <cellStyle name="差 4 4" xfId="694"/>
    <cellStyle name="差 5" xfId="695"/>
    <cellStyle name="差 5 3" xfId="696"/>
    <cellStyle name="差_0502通海县 2 2" xfId="697"/>
    <cellStyle name="差 6" xfId="698"/>
    <cellStyle name="差 8" xfId="699"/>
    <cellStyle name="差_0502通海县" xfId="700"/>
    <cellStyle name="差_0502通海县 2" xfId="701"/>
    <cellStyle name="差_0502通海县 3" xfId="702"/>
    <cellStyle name="差_0605石屏" xfId="703"/>
    <cellStyle name="差_0605石屏 2" xfId="704"/>
    <cellStyle name="差_0605石屏 2 2" xfId="705"/>
    <cellStyle name="差_0605石屏 3" xfId="706"/>
    <cellStyle name="差_0605石屏县" xfId="707"/>
    <cellStyle name="差_0605石屏县 2" xfId="708"/>
    <cellStyle name="差_0605石屏县 2 2" xfId="709"/>
    <cellStyle name="差_0605石屏县 3" xfId="710"/>
    <cellStyle name="差_1110洱源" xfId="711"/>
    <cellStyle name="差_1110洱源 2 2" xfId="712"/>
    <cellStyle name="差_11大理" xfId="713"/>
    <cellStyle name="差_11大理 2" xfId="714"/>
    <cellStyle name="差_11大理 2 2" xfId="715"/>
    <cellStyle name="差_11大理 3" xfId="716"/>
    <cellStyle name="差_2007年地州资金往来对账表" xfId="717"/>
    <cellStyle name="差_2007年地州资金往来对账表 2" xfId="718"/>
    <cellStyle name="差_2007年地州资金往来对账表 2 2" xfId="719"/>
    <cellStyle name="差_2007年地州资金往来对账表 3" xfId="720"/>
    <cellStyle name="常规 28" xfId="721"/>
    <cellStyle name="差_2008年地州对账表(国库资金）" xfId="722"/>
    <cellStyle name="差_2008年地州对账表(国库资金） 2" xfId="723"/>
    <cellStyle name="适中 3" xfId="724"/>
    <cellStyle name="差_2008年地州对账表(国库资金） 2 2" xfId="725"/>
    <cellStyle name="差_2008年地州对账表(国库资金） 3" xfId="726"/>
    <cellStyle name="差_Book1" xfId="727"/>
    <cellStyle name="差_M01-1" xfId="728"/>
    <cellStyle name="昗弨_Pacific Region P&amp;L" xfId="729"/>
    <cellStyle name="差_M01-1 2" xfId="730"/>
    <cellStyle name="差_M01-1 2 2" xfId="731"/>
    <cellStyle name="差_M01-1 3" xfId="732"/>
    <cellStyle name="常规 10 2" xfId="733"/>
    <cellStyle name="常规 10 2 2" xfId="734"/>
    <cellStyle name="常规 10 2 2 2" xfId="735"/>
    <cellStyle name="汇总 6 2" xfId="736"/>
    <cellStyle name="常规 10 2 3" xfId="737"/>
    <cellStyle name="常规 10 2_报预算局：2016年云南省及省本级1-7月社保基金预算执行情况表（0823）" xfId="738"/>
    <cellStyle name="常规 10 3" xfId="739"/>
    <cellStyle name="常规 10 41" xfId="740"/>
    <cellStyle name="常规 10 41 2" xfId="741"/>
    <cellStyle name="常规 11" xfId="742"/>
    <cellStyle name="常规 11 2" xfId="743"/>
    <cellStyle name="常规 11 2 2" xfId="744"/>
    <cellStyle name="常规 11 3" xfId="745"/>
    <cellStyle name="常规 11 3 2" xfId="746"/>
    <cellStyle name="链接单元格 3 2 2" xfId="747"/>
    <cellStyle name="常规 11 4" xfId="748"/>
    <cellStyle name="好 4 2" xfId="749"/>
    <cellStyle name="常规 12" xfId="750"/>
    <cellStyle name="好 4 2 2" xfId="751"/>
    <cellStyle name="常规 12 2" xfId="752"/>
    <cellStyle name="好 4 3" xfId="753"/>
    <cellStyle name="常规 13" xfId="754"/>
    <cellStyle name="常规 13 2" xfId="755"/>
    <cellStyle name="好 4 4" xfId="756"/>
    <cellStyle name="常规 14" xfId="757"/>
    <cellStyle name="常规 14 2" xfId="758"/>
    <cellStyle name="检查单元格 2 2 2" xfId="759"/>
    <cellStyle name="常规 21" xfId="760"/>
    <cellStyle name="常规 16" xfId="761"/>
    <cellStyle name="常规 16 2" xfId="762"/>
    <cellStyle name="注释 4 2" xfId="763"/>
    <cellStyle name="常规 22" xfId="764"/>
    <cellStyle name="常规 17" xfId="765"/>
    <cellStyle name="注释 4 2 2" xfId="766"/>
    <cellStyle name="常规 17 2" xfId="767"/>
    <cellStyle name="常规 17 2 2" xfId="768"/>
    <cellStyle name="常规 17 3" xfId="769"/>
    <cellStyle name="注释 4 3" xfId="770"/>
    <cellStyle name="常规 23" xfId="771"/>
    <cellStyle name="常规 18" xfId="772"/>
    <cellStyle name="常规 5 42" xfId="773"/>
    <cellStyle name="常规 18 2" xfId="774"/>
    <cellStyle name="常规 5 42 2" xfId="775"/>
    <cellStyle name="常规 18 2 2" xfId="776"/>
    <cellStyle name="常规 18 3" xfId="777"/>
    <cellStyle name="注释 4 4" xfId="778"/>
    <cellStyle name="常规 24" xfId="779"/>
    <cellStyle name="常规 19" xfId="780"/>
    <cellStyle name="常规 19 10" xfId="781"/>
    <cellStyle name="常规 19 2" xfId="782"/>
    <cellStyle name="常规 19 2 2" xfId="783"/>
    <cellStyle name="常规 19 3" xfId="784"/>
    <cellStyle name="常规 2" xfId="785"/>
    <cellStyle name="强调文字颜色 3 3" xfId="786"/>
    <cellStyle name="常规 2 10" xfId="787"/>
    <cellStyle name="强调文字颜色 3 3 2" xfId="788"/>
    <cellStyle name="常规 2 10 2" xfId="789"/>
    <cellStyle name="常规 2 11" xfId="790"/>
    <cellStyle name="常规 2 11 2" xfId="791"/>
    <cellStyle name="常规 2 12" xfId="792"/>
    <cellStyle name="常规 2 13" xfId="793"/>
    <cellStyle name="常规 2 13 2" xfId="794"/>
    <cellStyle name="常规 2 14" xfId="795"/>
    <cellStyle name="常规 2 14 2" xfId="796"/>
    <cellStyle name="常规 2 15" xfId="797"/>
    <cellStyle name="常规 2 16" xfId="798"/>
    <cellStyle name="常规 2 2" xfId="799"/>
    <cellStyle name="常规 2 2 11 2" xfId="800"/>
    <cellStyle name="常规 2 2 2" xfId="801"/>
    <cellStyle name="常规 2 2 2 2 2" xfId="802"/>
    <cellStyle name="常规 2 2 2 2 2 2" xfId="803"/>
    <cellStyle name="常规 2 2 2 2 3" xfId="804"/>
    <cellStyle name="常规 2 2 2 3" xfId="805"/>
    <cellStyle name="常规 2 2 2 3 2" xfId="806"/>
    <cellStyle name="强调文字颜色 1 2" xfId="807"/>
    <cellStyle name="常规 2 2 2 4 2" xfId="808"/>
    <cellStyle name="常规 2 2 3" xfId="809"/>
    <cellStyle name="常规 2 2 3 2 2" xfId="810"/>
    <cellStyle name="常规 2 2 3 3 2" xfId="811"/>
    <cellStyle name="常规 2 2 4" xfId="812"/>
    <cellStyle name="常规 2 2 5" xfId="813"/>
    <cellStyle name="常规 2 3" xfId="814"/>
    <cellStyle name="常规 2 3 2" xfId="815"/>
    <cellStyle name="常规 2 3 2 2" xfId="816"/>
    <cellStyle name="常规 2 3 2 2 2" xfId="817"/>
    <cellStyle name="常规 2 3 2 2 2 2" xfId="818"/>
    <cellStyle name="常规 2 3 2 2 3" xfId="819"/>
    <cellStyle name="常规 2 3 2 3" xfId="820"/>
    <cellStyle name="常规 2 3 2 3 2" xfId="821"/>
    <cellStyle name="常规 2 3 2 4" xfId="822"/>
    <cellStyle name="常规 2 3 2 4 2" xfId="823"/>
    <cellStyle name="常规 2 3 2 5" xfId="824"/>
    <cellStyle name="常规 2 3 3" xfId="825"/>
    <cellStyle name="常规 2 3 3 2" xfId="826"/>
    <cellStyle name="常规 2 3 3 2 2" xfId="827"/>
    <cellStyle name="常规 2 3 3 3" xfId="828"/>
    <cellStyle name="常规 2 3 3 3 2" xfId="829"/>
    <cellStyle name="常规 2 3 3 4" xfId="830"/>
    <cellStyle name="常规 2 3 5" xfId="831"/>
    <cellStyle name="常规 2 3 5 2" xfId="832"/>
    <cellStyle name="常规 2 4" xfId="833"/>
    <cellStyle name="常规 2 4 2" xfId="834"/>
    <cellStyle name="常规 2 4 2 2" xfId="835"/>
    <cellStyle name="常规 2 4 2 2 2" xfId="836"/>
    <cellStyle name="输出 2 2 2" xfId="837"/>
    <cellStyle name="常规 2 4 2 3" xfId="838"/>
    <cellStyle name="常规 2 4 2 3 2" xfId="839"/>
    <cellStyle name="常规 2 4 2 4" xfId="840"/>
    <cellStyle name="常规 2 4 3" xfId="841"/>
    <cellStyle name="常规 2 4 3 2" xfId="842"/>
    <cellStyle name="常规 2 4 4" xfId="843"/>
    <cellStyle name="常规 2 4 4 2" xfId="844"/>
    <cellStyle name="常规 2 4 5" xfId="845"/>
    <cellStyle name="常规 2 5" xfId="846"/>
    <cellStyle name="常规 2 5 2" xfId="847"/>
    <cellStyle name="检查单元格 6" xfId="848"/>
    <cellStyle name="常规 2 5 2 2" xfId="849"/>
    <cellStyle name="常规 2 5 2 2 2" xfId="850"/>
    <cellStyle name="输出 3 2 2" xfId="851"/>
    <cellStyle name="检查单元格 7" xfId="852"/>
    <cellStyle name="常规 2 5 2 3" xfId="853"/>
    <cellStyle name="常规 2 5 3" xfId="854"/>
    <cellStyle name="常规 2 5 3 2" xfId="855"/>
    <cellStyle name="常规 2 5 4" xfId="856"/>
    <cellStyle name="常规 2 5 4 2" xfId="857"/>
    <cellStyle name="常规 2 5 5" xfId="858"/>
    <cellStyle name="常规 2 6" xfId="859"/>
    <cellStyle name="常规 2 6 2" xfId="860"/>
    <cellStyle name="常规 2 6 2 2" xfId="861"/>
    <cellStyle name="常规 2 6 2 2 2" xfId="862"/>
    <cellStyle name="常规 2 6 3" xfId="863"/>
    <cellStyle name="常规 2 6 3 2" xfId="864"/>
    <cellStyle name="常规 2 6 4" xfId="865"/>
    <cellStyle name="常规 2 6 4 2" xfId="866"/>
    <cellStyle name="常规 2 7 3" xfId="867"/>
    <cellStyle name="常规 2 7 3 2" xfId="868"/>
    <cellStyle name="输入 2 2" xfId="869"/>
    <cellStyle name="常规 2 8 2" xfId="870"/>
    <cellStyle name="输入 3" xfId="871"/>
    <cellStyle name="常规 2 9" xfId="872"/>
    <cellStyle name="输入 3 2" xfId="873"/>
    <cellStyle name="常规 2 9 2" xfId="874"/>
    <cellStyle name="输入 3 2 2" xfId="875"/>
    <cellStyle name="常规 2 9 2 2" xfId="876"/>
    <cellStyle name="输入 3 3" xfId="877"/>
    <cellStyle name="常规 2 9 3" xfId="878"/>
    <cellStyle name="常规 2 9 3 2" xfId="879"/>
    <cellStyle name="输入 3 4" xfId="880"/>
    <cellStyle name="好_2008年地州对账表(国库资金） 2" xfId="881"/>
    <cellStyle name="常规 2 9 4" xfId="882"/>
    <cellStyle name="常规 30" xfId="883"/>
    <cellStyle name="常规 25" xfId="884"/>
    <cellStyle name="常规 25 2" xfId="885"/>
    <cellStyle name="常规 26" xfId="886"/>
    <cellStyle name="常规 27" xfId="887"/>
    <cellStyle name="常规 29" xfId="888"/>
    <cellStyle name="输出 4 2" xfId="889"/>
    <cellStyle name="常规 3" xfId="890"/>
    <cellStyle name="输出 4 2 2" xfId="891"/>
    <cellStyle name="常规 3 2" xfId="892"/>
    <cellStyle name="常规 3 2 2" xfId="893"/>
    <cellStyle name="常规 3 2 2 2" xfId="894"/>
    <cellStyle name="常规 3 2 4" xfId="895"/>
    <cellStyle name="常规 3 2 4 2" xfId="896"/>
    <cellStyle name="常规 3 3" xfId="897"/>
    <cellStyle name="常规 3 3 2" xfId="898"/>
    <cellStyle name="常规 3 3 2 2" xfId="899"/>
    <cellStyle name="常规 3 3 2 2 2" xfId="900"/>
    <cellStyle name="常规 3 3 2 3" xfId="901"/>
    <cellStyle name="常规 3 3 3" xfId="902"/>
    <cellStyle name="常规 3 3 3 2" xfId="903"/>
    <cellStyle name="常规 3 3 4" xfId="904"/>
    <cellStyle name="常规 3 3 4 2" xfId="905"/>
    <cellStyle name="常规 3 4" xfId="906"/>
    <cellStyle name="常规 3 4 2" xfId="907"/>
    <cellStyle name="常规 3 4 2 2" xfId="908"/>
    <cellStyle name="常规 3 5" xfId="909"/>
    <cellStyle name="常规 3 5 2" xfId="910"/>
    <cellStyle name="常规 3 6" xfId="911"/>
    <cellStyle name="常规 3 6 2" xfId="912"/>
    <cellStyle name="常规 3 7" xfId="913"/>
    <cellStyle name="常规 3 8" xfId="914"/>
    <cellStyle name="常规 3_Book1" xfId="915"/>
    <cellStyle name="输出 4 3" xfId="916"/>
    <cellStyle name="常规 4" xfId="917"/>
    <cellStyle name="常规 4 2" xfId="918"/>
    <cellStyle name="常规 4 4" xfId="919"/>
    <cellStyle name="常规 4 2 2" xfId="920"/>
    <cellStyle name="常规 6 4" xfId="921"/>
    <cellStyle name="常规 4 2 2 2" xfId="922"/>
    <cellStyle name="常规 6 4 2" xfId="923"/>
    <cellStyle name="常规 4 2 2 2 2" xfId="924"/>
    <cellStyle name="常规 4 5" xfId="925"/>
    <cellStyle name="常规 4 2 3" xfId="926"/>
    <cellStyle name="常规 7 4" xfId="927"/>
    <cellStyle name="常规 4 2 3 2" xfId="928"/>
    <cellStyle name="常规 4 6" xfId="929"/>
    <cellStyle name="常规 4 2 4" xfId="930"/>
    <cellStyle name="常规 8 4" xfId="931"/>
    <cellStyle name="常规 444" xfId="932"/>
    <cellStyle name="常规 439" xfId="933"/>
    <cellStyle name="常规 4 6 2" xfId="934"/>
    <cellStyle name="常规 4 2 4 2" xfId="935"/>
    <cellStyle name="常规 4 7" xfId="936"/>
    <cellStyle name="常规 4 2 5" xfId="937"/>
    <cellStyle name="常规 4 3" xfId="938"/>
    <cellStyle name="常规 5 4" xfId="939"/>
    <cellStyle name="常规 4 3 2" xfId="940"/>
    <cellStyle name="常规 5 4 2" xfId="941"/>
    <cellStyle name="常规 4 3 2 2" xfId="942"/>
    <cellStyle name="常规 4 3 2 2 2" xfId="943"/>
    <cellStyle name="常规 4 3 2 3" xfId="944"/>
    <cellStyle name="常规 5 5" xfId="945"/>
    <cellStyle name="常规 4 3 3" xfId="946"/>
    <cellStyle name="常规 4 3 3 2" xfId="947"/>
    <cellStyle name="常规 4 3 4" xfId="948"/>
    <cellStyle name="常规 4 3 4 2" xfId="949"/>
    <cellStyle name="常规 4 3 5" xfId="950"/>
    <cellStyle name="链接单元格 3" xfId="951"/>
    <cellStyle name="常规 433" xfId="952"/>
    <cellStyle name="常规 428" xfId="953"/>
    <cellStyle name="链接单元格 4" xfId="954"/>
    <cellStyle name="常规 434" xfId="955"/>
    <cellStyle name="常规 429" xfId="956"/>
    <cellStyle name="常规 430" xfId="957"/>
    <cellStyle name="常规 431" xfId="958"/>
    <cellStyle name="链接单元格 2" xfId="959"/>
    <cellStyle name="常规 432" xfId="960"/>
    <cellStyle name="链接单元格 5" xfId="961"/>
    <cellStyle name="常规 440" xfId="962"/>
    <cellStyle name="常规 435" xfId="963"/>
    <cellStyle name="链接单元格 6" xfId="964"/>
    <cellStyle name="常规 441" xfId="965"/>
    <cellStyle name="常规 436" xfId="966"/>
    <cellStyle name="链接单元格 7" xfId="967"/>
    <cellStyle name="常规 8 2" xfId="968"/>
    <cellStyle name="常规 442" xfId="969"/>
    <cellStyle name="常规 8 3" xfId="970"/>
    <cellStyle name="常规 443" xfId="971"/>
    <cellStyle name="常规 448" xfId="972"/>
    <cellStyle name="常规 449" xfId="973"/>
    <cellStyle name="常规 450" xfId="974"/>
    <cellStyle name="常规 451" xfId="975"/>
    <cellStyle name="常规 452" xfId="976"/>
    <cellStyle name="常规 5 2" xfId="977"/>
    <cellStyle name="常规 5 2 2" xfId="978"/>
    <cellStyle name="常规 5 2 2 2" xfId="979"/>
    <cellStyle name="常规 5 2 3" xfId="980"/>
    <cellStyle name="常规 5 2 3 2" xfId="981"/>
    <cellStyle name="常规 5 2 4" xfId="982"/>
    <cellStyle name="常规 5 3" xfId="983"/>
    <cellStyle name="常规 5 3 2" xfId="984"/>
    <cellStyle name="常规 6" xfId="985"/>
    <cellStyle name="常规 6 2" xfId="986"/>
    <cellStyle name="常规 6 2 2" xfId="987"/>
    <cellStyle name="常规 6 3" xfId="988"/>
    <cellStyle name="常规 6 3 2" xfId="989"/>
    <cellStyle name="常规 6 3 2 2" xfId="990"/>
    <cellStyle name="常规 6 3 3" xfId="991"/>
    <cellStyle name="常规 7" xfId="992"/>
    <cellStyle name="常规 7 2" xfId="993"/>
    <cellStyle name="常规 7 2 2" xfId="994"/>
    <cellStyle name="常规 7 3" xfId="995"/>
    <cellStyle name="常规 7 3 2" xfId="996"/>
    <cellStyle name="常规 8" xfId="997"/>
    <cellStyle name="常规 9" xfId="998"/>
    <cellStyle name="注释 7" xfId="999"/>
    <cellStyle name="常规 9 2 2" xfId="1000"/>
    <cellStyle name="常规 9 2 2 2" xfId="1001"/>
    <cellStyle name="注释 8" xfId="1002"/>
    <cellStyle name="常规 9 2 3" xfId="1003"/>
    <cellStyle name="常规 9 3" xfId="1004"/>
    <cellStyle name="常规 9 3 2" xfId="1005"/>
    <cellStyle name="常规 9 4" xfId="1006"/>
    <cellStyle name="常规 9 5" xfId="1007"/>
    <cellStyle name="常规 94" xfId="1008"/>
    <cellStyle name="常规 95" xfId="1009"/>
    <cellStyle name="常规_2004年基金预算(二稿)" xfId="1010"/>
    <cellStyle name="常规_2007年云南省向人大报送政府收支预算表格式编制过程表" xfId="1011"/>
    <cellStyle name="常规_2007年云南省向人大报送政府收支预算表格式编制过程表 2" xfId="1012"/>
    <cellStyle name="计算 2 3" xfId="1013"/>
    <cellStyle name="常规_2007年云南省向人大报送政府收支预算表格式编制过程表 2 2" xfId="1014"/>
    <cellStyle name="数量 4" xfId="1015"/>
    <cellStyle name="常规_2007年云南省向人大报送政府收支预算表格式编制过程表 2 2 2" xfId="1016"/>
    <cellStyle name="计算 2 4" xfId="1017"/>
    <cellStyle name="常规_2007年云南省向人大报送政府收支预算表格式编制过程表 2 3" xfId="1018"/>
    <cellStyle name="常规_2007年云南省向人大报送政府收支预算表格式编制过程表 2 4 2" xfId="1019"/>
    <cellStyle name="计算 3 3" xfId="1020"/>
    <cellStyle name="常规_2007年云南省向人大报送政府收支预算表格式编制过程表 3 2" xfId="1021"/>
    <cellStyle name="常规_exceltmp1" xfId="1022"/>
    <cellStyle name="计算 4" xfId="1023"/>
    <cellStyle name="常规_exceltmp1 2" xfId="1024"/>
    <cellStyle name="超级链接 2 2" xfId="1025"/>
    <cellStyle name="超级链接 3" xfId="1026"/>
    <cellStyle name="超链接 2" xfId="1027"/>
    <cellStyle name="超链接 2 2" xfId="1028"/>
    <cellStyle name="超链接 2 2 2" xfId="1029"/>
    <cellStyle name="超链接 3" xfId="1030"/>
    <cellStyle name="超链接 3 2" xfId="1031"/>
    <cellStyle name="超链接 4" xfId="1032"/>
    <cellStyle name="超链接 4 2" xfId="1033"/>
    <cellStyle name="分级显示行_1_Book1" xfId="1034"/>
    <cellStyle name="好 2" xfId="1035"/>
    <cellStyle name="好 2 2" xfId="1036"/>
    <cellStyle name="好 2 2 2" xfId="1037"/>
    <cellStyle name="好 3" xfId="1038"/>
    <cellStyle name="好 3 2" xfId="1039"/>
    <cellStyle name="好 4" xfId="1040"/>
    <cellStyle name="好 5 3" xfId="1041"/>
    <cellStyle name="好 8" xfId="1042"/>
    <cellStyle name="好_0502通海县" xfId="1043"/>
    <cellStyle name="好_0502通海县 2" xfId="1044"/>
    <cellStyle name="好_0502通海县 2 2" xfId="1045"/>
    <cellStyle name="好_0502通海县 3" xfId="1046"/>
    <cellStyle name="好_0605石屏" xfId="1047"/>
    <cellStyle name="好_0605石屏 2" xfId="1048"/>
    <cellStyle name="好_0605石屏 2 2" xfId="1049"/>
    <cellStyle name="好_0605石屏 3" xfId="1050"/>
    <cellStyle name="好_0605石屏县" xfId="1051"/>
    <cellStyle name="好_0605石屏县 2" xfId="1052"/>
    <cellStyle name="好_0605石屏县 3" xfId="1053"/>
    <cellStyle name="好_1110洱源" xfId="1054"/>
    <cellStyle name="解释性文本 4 3" xfId="1055"/>
    <cellStyle name="好_1110洱源 2" xfId="1056"/>
    <cellStyle name="好_1110洱源 2 2" xfId="1057"/>
    <cellStyle name="解释性文本 4 4" xfId="1058"/>
    <cellStyle name="好_1110洱源 3" xfId="1059"/>
    <cellStyle name="好_11大理" xfId="1060"/>
    <cellStyle name="好_11大理 2" xfId="1061"/>
    <cellStyle name="好_11大理 2 2" xfId="1062"/>
    <cellStyle name="好_11大理 3" xfId="1063"/>
    <cellStyle name="好_2007年地州资金往来对账表" xfId="1064"/>
    <cellStyle name="好_2007年地州资金往来对账表 2" xfId="1065"/>
    <cellStyle name="好_2007年地州资金往来对账表 2 2" xfId="1066"/>
    <cellStyle name="好_2007年地州资金往来对账表 3" xfId="1067"/>
    <cellStyle name="商品名称 2 3" xfId="1068"/>
    <cellStyle name="好_2008年地州对账表(国库资金） 2 2" xfId="1069"/>
    <cellStyle name="好_2008年地州对账表(国库资金） 3" xfId="1070"/>
    <cellStyle name="好_Book1" xfId="1071"/>
    <cellStyle name="好_Book1 2" xfId="1072"/>
    <cellStyle name="好_M01-1" xfId="1073"/>
    <cellStyle name="好_M01-1 2" xfId="1074"/>
    <cellStyle name="好_M01-1 2 2" xfId="1075"/>
    <cellStyle name="后继超级链接" xfId="1076"/>
    <cellStyle name="后继超级链接 2" xfId="1077"/>
    <cellStyle name="后继超级链接 2 2" xfId="1078"/>
    <cellStyle name="后继超级链接 3" xfId="1079"/>
    <cellStyle name="汇总 2 2 2" xfId="1080"/>
    <cellStyle name="汇总 8" xfId="1081"/>
    <cellStyle name="汇总 2 2 2 2" xfId="1082"/>
    <cellStyle name="警告文本 2 2 2" xfId="1083"/>
    <cellStyle name="汇总 2 2 3" xfId="1084"/>
    <cellStyle name="汇总 2 3" xfId="1085"/>
    <cellStyle name="汇总 2 3 2" xfId="1086"/>
    <cellStyle name="汇总 2 4" xfId="1087"/>
    <cellStyle name="汇总 2 4 2" xfId="1088"/>
    <cellStyle name="汇总 2 5" xfId="1089"/>
    <cellStyle name="汇总 3 2" xfId="1090"/>
    <cellStyle name="汇总 3 2 2" xfId="1091"/>
    <cellStyle name="汇总 3 2 2 2" xfId="1092"/>
    <cellStyle name="警告文本 3 2 2" xfId="1093"/>
    <cellStyle name="汇总 3 2 3" xfId="1094"/>
    <cellStyle name="汇总 3 3" xfId="1095"/>
    <cellStyle name="汇总 3 3 2" xfId="1096"/>
    <cellStyle name="汇总 3 4" xfId="1097"/>
    <cellStyle name="汇总 3 4 2" xfId="1098"/>
    <cellStyle name="汇总 3 5" xfId="1099"/>
    <cellStyle name="汇总 4 2" xfId="1100"/>
    <cellStyle name="汇总 4 2 2" xfId="1101"/>
    <cellStyle name="汇总 4 2 2 2" xfId="1102"/>
    <cellStyle name="警告文本 4 2 2" xfId="1103"/>
    <cellStyle name="汇总 4 2 3" xfId="1104"/>
    <cellStyle name="汇总 4 3" xfId="1105"/>
    <cellStyle name="汇总 4 3 2" xfId="1106"/>
    <cellStyle name="汇总 4 4" xfId="1107"/>
    <cellStyle name="汇总 4 4 2" xfId="1108"/>
    <cellStyle name="汇总 4 5" xfId="1109"/>
    <cellStyle name="汇总 5 2" xfId="1110"/>
    <cellStyle name="汇总 5 2 2" xfId="1111"/>
    <cellStyle name="汇总 5 3" xfId="1112"/>
    <cellStyle name="汇总 5 3 2" xfId="1113"/>
    <cellStyle name="千分位_97-917" xfId="1114"/>
    <cellStyle name="汇总 5 4" xfId="1115"/>
    <cellStyle name="汇总 7" xfId="1116"/>
    <cellStyle name="汇总 7 2" xfId="1117"/>
    <cellStyle name="汇总 8 2" xfId="1118"/>
    <cellStyle name="计算 2" xfId="1119"/>
    <cellStyle name="计算 2 2" xfId="1120"/>
    <cellStyle name="计算 2 2 2" xfId="1121"/>
    <cellStyle name="计算 3" xfId="1122"/>
    <cellStyle name="计算 3 2" xfId="1123"/>
    <cellStyle name="计算 3 2 2" xfId="1124"/>
    <cellStyle name="计算 3 4" xfId="1125"/>
    <cellStyle name="计算 4 2" xfId="1126"/>
    <cellStyle name="计算 4 2 2" xfId="1127"/>
    <cellStyle name="计算 4 3" xfId="1128"/>
    <cellStyle name="计算 4 4" xfId="1129"/>
    <cellStyle name="计算 5" xfId="1130"/>
    <cellStyle name="计算 5 2" xfId="1131"/>
    <cellStyle name="计算 5 3" xfId="1132"/>
    <cellStyle name="计算 6" xfId="1133"/>
    <cellStyle name="计算 7" xfId="1134"/>
    <cellStyle name="计算 8" xfId="1135"/>
    <cellStyle name="检查单元格 2" xfId="1136"/>
    <cellStyle name="检查单元格 2 2" xfId="1137"/>
    <cellStyle name="检查单元格 2 3" xfId="1138"/>
    <cellStyle name="检查单元格 2 4" xfId="1139"/>
    <cellStyle name="检查单元格 3" xfId="1140"/>
    <cellStyle name="检查单元格 3 2" xfId="1141"/>
    <cellStyle name="检查单元格 3 2 2" xfId="1142"/>
    <cellStyle name="检查单元格 3 3" xfId="1143"/>
    <cellStyle name="检查单元格 3 4" xfId="1144"/>
    <cellStyle name="检查单元格 4" xfId="1145"/>
    <cellStyle name="检查单元格 4 2" xfId="1146"/>
    <cellStyle name="检查单元格 4 2 2" xfId="1147"/>
    <cellStyle name="检查单元格 4 3" xfId="1148"/>
    <cellStyle name="检查单元格 4 4" xfId="1149"/>
    <cellStyle name="检查单元格 5" xfId="1150"/>
    <cellStyle name="检查单元格 5 2" xfId="1151"/>
    <cellStyle name="检查单元格 5 3" xfId="1152"/>
    <cellStyle name="检查单元格 8" xfId="1153"/>
    <cellStyle name="解释性文本 2" xfId="1154"/>
    <cellStyle name="解释性文本 2 2" xfId="1155"/>
    <cellStyle name="解释性文本 2 2 2" xfId="1156"/>
    <cellStyle name="解释性文本 2 3" xfId="1157"/>
    <cellStyle name="解释性文本 2 4" xfId="1158"/>
    <cellStyle name="解释性文本 3" xfId="1159"/>
    <cellStyle name="解释性文本 3 2" xfId="1160"/>
    <cellStyle name="解释性文本 3 2 2" xfId="1161"/>
    <cellStyle name="解释性文本 3 3" xfId="1162"/>
    <cellStyle name="解释性文本 3 4" xfId="1163"/>
    <cellStyle name="解释性文本 4" xfId="1164"/>
    <cellStyle name="解释性文本 4 2" xfId="1165"/>
    <cellStyle name="解释性文本 4 2 2" xfId="1166"/>
    <cellStyle name="借出原因" xfId="1167"/>
    <cellStyle name="借出原因 2" xfId="1168"/>
    <cellStyle name="借出原因 2 2" xfId="1169"/>
    <cellStyle name="借出原因 2 2 2" xfId="1170"/>
    <cellStyle name="借出原因 2 3" xfId="1171"/>
    <cellStyle name="借出原因 3" xfId="1172"/>
    <cellStyle name="借出原因 3 2" xfId="1173"/>
    <cellStyle name="借出原因 4" xfId="1174"/>
    <cellStyle name="警告文本 2" xfId="1175"/>
    <cellStyle name="警告文本 2 2" xfId="1176"/>
    <cellStyle name="警告文本 2 3" xfId="1177"/>
    <cellStyle name="警告文本 2 4" xfId="1178"/>
    <cellStyle name="警告文本 3" xfId="1179"/>
    <cellStyle name="警告文本 3 2" xfId="1180"/>
    <cellStyle name="警告文本 3 3" xfId="1181"/>
    <cellStyle name="警告文本 3 4" xfId="1182"/>
    <cellStyle name="警告文本 4" xfId="1183"/>
    <cellStyle name="警告文本 4 2" xfId="1184"/>
    <cellStyle name="警告文本 4 3" xfId="1185"/>
    <cellStyle name="警告文本 4 4" xfId="1186"/>
    <cellStyle name="警告文本 5" xfId="1187"/>
    <cellStyle name="警告文本 5 2" xfId="1188"/>
    <cellStyle name="警告文本 5 3" xfId="1189"/>
    <cellStyle name="警告文本 6" xfId="1190"/>
    <cellStyle name="警告文本 7" xfId="1191"/>
    <cellStyle name="链接单元格 2 2" xfId="1192"/>
    <cellStyle name="链接单元格 2 2 2" xfId="1193"/>
    <cellStyle name="链接单元格 2 3" xfId="1194"/>
    <cellStyle name="链接单元格 2 4" xfId="1195"/>
    <cellStyle name="链接单元格 3 2" xfId="1196"/>
    <cellStyle name="链接单元格 3 3" xfId="1197"/>
    <cellStyle name="链接单元格 3 4" xfId="1198"/>
    <cellStyle name="链接单元格 4 2" xfId="1199"/>
    <cellStyle name="链接单元格 4 2 2" xfId="1200"/>
    <cellStyle name="链接单元格 4 3" xfId="1201"/>
    <cellStyle name="链接单元格 4 4" xfId="1202"/>
    <cellStyle name="链接单元格 5 2" xfId="1203"/>
    <cellStyle name="链接单元格 5 3" xfId="1204"/>
    <cellStyle name="普通_97-917" xfId="1205"/>
    <cellStyle name="输入 8" xfId="1206"/>
    <cellStyle name="千分位[0]_laroux" xfId="1207"/>
    <cellStyle name="千位[0]_ 方正PC" xfId="1208"/>
    <cellStyle name="常规_表样--2016年1至7月云南省及省本级地方财政收支执行情况（国资预算）全省数据与国库一致send预算局826" xfId="1209"/>
    <cellStyle name="千位_ 方正PC" xfId="1210"/>
    <cellStyle name="千位分隔 11" xfId="1211"/>
    <cellStyle name="千位分隔 11 2" xfId="1212"/>
    <cellStyle name="千位分隔 2" xfId="1213"/>
    <cellStyle name="千位分隔 2 2 2" xfId="1214"/>
    <cellStyle name="千位分隔 2 3" xfId="1215"/>
    <cellStyle name="千位分隔 4 6" xfId="1216"/>
    <cellStyle name="千位分隔 4 6 2" xfId="1217"/>
    <cellStyle name="千位分隔 7 2" xfId="1218"/>
    <cellStyle name="千位分隔 8 2" xfId="1219"/>
    <cellStyle name="千位分隔 9" xfId="1220"/>
    <cellStyle name="强调 1" xfId="1221"/>
    <cellStyle name="强调 1 2" xfId="1222"/>
    <cellStyle name="强调 2" xfId="1223"/>
    <cellStyle name="强调 3" xfId="1224"/>
    <cellStyle name="强调 3 2" xfId="1225"/>
    <cellStyle name="强调文字颜色 1 2 2" xfId="1226"/>
    <cellStyle name="强调文字颜色 1 2 2 2" xfId="1227"/>
    <cellStyle name="强调文字颜色 1 2 3" xfId="1228"/>
    <cellStyle name="强调文字颜色 1 3" xfId="1229"/>
    <cellStyle name="强调文字颜色 1 3 2" xfId="1230"/>
    <cellStyle name="强调文字颜色 2 2" xfId="1231"/>
    <cellStyle name="强调文字颜色 2 2 3" xfId="1232"/>
    <cellStyle name="强调文字颜色 2 3" xfId="1233"/>
    <cellStyle name="强调文字颜色 3 2" xfId="1234"/>
    <cellStyle name="强调文字颜色 3 2 2" xfId="1235"/>
    <cellStyle name="强调文字颜色 3 2 2 2" xfId="1236"/>
    <cellStyle name="强调文字颜色 3 2 3" xfId="1237"/>
    <cellStyle name="强调文字颜色 4 2" xfId="1238"/>
    <cellStyle name="强调文字颜色 4 2 2" xfId="1239"/>
    <cellStyle name="强调文字颜色 4 2 2 2" xfId="1240"/>
    <cellStyle name="强调文字颜色 4 2 3" xfId="1241"/>
    <cellStyle name="强调文字颜色 4 3" xfId="1242"/>
    <cellStyle name="强调文字颜色 4 3 2" xfId="1243"/>
    <cellStyle name="强调文字颜色 5 2" xfId="1244"/>
    <cellStyle name="强调文字颜色 5 3" xfId="1245"/>
    <cellStyle name="强调文字颜色 5 3 2" xfId="1246"/>
    <cellStyle name="强调文字颜色 6 2" xfId="1247"/>
    <cellStyle name="强调文字颜色 6 2 2" xfId="1248"/>
    <cellStyle name="强调文字颜色 6 2 2 2" xfId="1249"/>
    <cellStyle name="强调文字颜色 6 2 3" xfId="1250"/>
    <cellStyle name="强调文字颜色 6 3" xfId="1251"/>
    <cellStyle name="强调文字颜色 6 3 2" xfId="1252"/>
    <cellStyle name="日期 2" xfId="1253"/>
    <cellStyle name="日期 2 2" xfId="1254"/>
    <cellStyle name="日期 2 2 2" xfId="1255"/>
    <cellStyle name="日期 2 3" xfId="1256"/>
    <cellStyle name="日期 3" xfId="1257"/>
    <cellStyle name="日期 3 2" xfId="1258"/>
    <cellStyle name="日期 4" xfId="1259"/>
    <cellStyle name="商品名称" xfId="1260"/>
    <cellStyle name="商品名称 2" xfId="1261"/>
    <cellStyle name="商品名称 2 2" xfId="1262"/>
    <cellStyle name="商品名称 2 2 2" xfId="1263"/>
    <cellStyle name="商品名称 3" xfId="1264"/>
    <cellStyle name="商品名称 3 2" xfId="1265"/>
    <cellStyle name="适中 2" xfId="1266"/>
    <cellStyle name="适中 2 3" xfId="1267"/>
    <cellStyle name="适中 2 4" xfId="1268"/>
    <cellStyle name="适中 3 2" xfId="1269"/>
    <cellStyle name="适中 3 2 2" xfId="1270"/>
    <cellStyle name="适中 3 3" xfId="1271"/>
    <cellStyle name="适中 3 4" xfId="1272"/>
    <cellStyle name="适中 4" xfId="1273"/>
    <cellStyle name="适中 4 2" xfId="1274"/>
    <cellStyle name="适中 4 2 2" xfId="1275"/>
    <cellStyle name="适中 4 3" xfId="1276"/>
    <cellStyle name="适中 4 4" xfId="1277"/>
    <cellStyle name="适中 5" xfId="1278"/>
    <cellStyle name="适中 5 2" xfId="1279"/>
    <cellStyle name="适中 5 3" xfId="1280"/>
    <cellStyle name="适中 6" xfId="1281"/>
    <cellStyle name="适中 7" xfId="1282"/>
    <cellStyle name="适中 8" xfId="1283"/>
    <cellStyle name="输出 2" xfId="1284"/>
    <cellStyle name="输出 2 2" xfId="1285"/>
    <cellStyle name="输出 2 3" xfId="1286"/>
    <cellStyle name="输出 2 4" xfId="1287"/>
    <cellStyle name="输出 3" xfId="1288"/>
    <cellStyle name="输出 3 2" xfId="1289"/>
    <cellStyle name="输出 3 3" xfId="1290"/>
    <cellStyle name="输出 4" xfId="1291"/>
    <cellStyle name="输出 5" xfId="1292"/>
    <cellStyle name="输出 5 2" xfId="1293"/>
    <cellStyle name="输出 5 3" xfId="1294"/>
    <cellStyle name="输出 6" xfId="1295"/>
    <cellStyle name="输出 7" xfId="1296"/>
    <cellStyle name="输出 8" xfId="1297"/>
    <cellStyle name="输入 2 2 2" xfId="1298"/>
    <cellStyle name="输入 2 3" xfId="1299"/>
    <cellStyle name="输入 4" xfId="1300"/>
    <cellStyle name="输入 4 2" xfId="1301"/>
    <cellStyle name="输入 4 2 2" xfId="1302"/>
    <cellStyle name="输入 4 3" xfId="1303"/>
    <cellStyle name="输入 4 4" xfId="1304"/>
    <cellStyle name="输入 5" xfId="1305"/>
    <cellStyle name="输入 5 2" xfId="1306"/>
    <cellStyle name="输入 5 3" xfId="1307"/>
    <cellStyle name="输入 6" xfId="1308"/>
    <cellStyle name="输入 7" xfId="1309"/>
    <cellStyle name="数量" xfId="1310"/>
    <cellStyle name="数量 2" xfId="1311"/>
    <cellStyle name="数量 2 2" xfId="1312"/>
    <cellStyle name="数量 2 3" xfId="1313"/>
    <cellStyle name="数量 3 2" xfId="1314"/>
    <cellStyle name="未定义" xfId="1315"/>
    <cellStyle name="样式 1" xfId="1316"/>
    <cellStyle name="寘嬫愗傝 [0.00]_Region Orders (2)" xfId="1317"/>
    <cellStyle name="寘嬫愗傝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 name="常规_2007年云南省向人大报送政府收支预算表格式编制过程表 3" xfId="1334"/>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externalLink" Target="externalLinks/externalLink2.xml"/><Relationship Id="rId35" Type="http://schemas.openxmlformats.org/officeDocument/2006/relationships/externalLink" Target="externalLinks/externalLink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 val="Main"/>
      <sheetName val="Sheet1"/>
      <sheetName val="eqpmad2"/>
      <sheetName val="基本支出经济分类透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B0F0"/>
  </sheetPr>
  <dimension ref="A1:F52"/>
  <sheetViews>
    <sheetView showGridLines="0" showZeros="0" topLeftCell="B1" workbookViewId="0">
      <pane ySplit="3" topLeftCell="A23" activePane="bottomLeft" state="frozen"/>
      <selection/>
      <selection pane="bottomLeft" activeCell="B32" sqref="B32"/>
    </sheetView>
  </sheetViews>
  <sheetFormatPr defaultColWidth="9" defaultRowHeight="14.25" outlineLevelCol="5"/>
  <cols>
    <col min="1" max="1" width="17.6333333333333" style="322" customWidth="1"/>
    <col min="2" max="2" width="50.75" style="322" customWidth="1"/>
    <col min="3" max="4" width="20.6333333333333" style="560" customWidth="1"/>
    <col min="5" max="5" width="20.6333333333333" style="327" customWidth="1"/>
    <col min="6" max="16384" width="9" style="460"/>
  </cols>
  <sheetData>
    <row r="1" ht="45" customHeight="1" spans="1:5">
      <c r="A1" s="466"/>
      <c r="B1" s="466" t="s">
        <v>0</v>
      </c>
      <c r="C1" s="466"/>
      <c r="D1" s="466"/>
      <c r="E1" s="466"/>
    </row>
    <row r="2" ht="18.95" customHeight="1" spans="2:5">
      <c r="B2" s="561"/>
      <c r="C2" s="562"/>
      <c r="E2" s="333" t="s">
        <v>1</v>
      </c>
    </row>
    <row r="3" s="558" customFormat="1" ht="45" customHeight="1" spans="1:6">
      <c r="A3" s="335" t="s">
        <v>2</v>
      </c>
      <c r="B3" s="563" t="s">
        <v>3</v>
      </c>
      <c r="C3" s="337" t="s">
        <v>4</v>
      </c>
      <c r="D3" s="337" t="s">
        <v>5</v>
      </c>
      <c r="E3" s="563" t="s">
        <v>6</v>
      </c>
      <c r="F3" s="564" t="s">
        <v>7</v>
      </c>
    </row>
    <row r="4" ht="37.5" customHeight="1" spans="1:6">
      <c r="A4" s="537" t="s">
        <v>8</v>
      </c>
      <c r="B4" s="538" t="s">
        <v>9</v>
      </c>
      <c r="C4" s="484">
        <f>SUBTOTAL(9,C5:C19)</f>
        <v>49865</v>
      </c>
      <c r="D4" s="484">
        <f>SUBTOTAL(9,D5:D19)</f>
        <v>53500</v>
      </c>
      <c r="E4" s="565">
        <f>IF(C4&lt;&gt;0,IF((D4/C4-1)&lt;-30%,"",IF((D4/C4-1)&gt;30%,"",D4/C4-1)),"")</f>
        <v>0.073</v>
      </c>
      <c r="F4" s="566" t="str">
        <f t="shared" ref="F4:F39" si="0">IF(LEN(A4)=3,"是",IF(B4&lt;&gt;"",IF(SUM(C4:D4)&lt;&gt;0,"是","否"),"是"))</f>
        <v>是</v>
      </c>
    </row>
    <row r="5" ht="37.5" customHeight="1" spans="1:6">
      <c r="A5" s="567">
        <v>10101</v>
      </c>
      <c r="B5" s="368" t="s">
        <v>10</v>
      </c>
      <c r="C5" s="508">
        <v>18724</v>
      </c>
      <c r="D5" s="508">
        <v>18824</v>
      </c>
      <c r="E5" s="565">
        <f t="shared" ref="E5:E39" si="1">IF(C5&lt;&gt;0,IF((D5/C5-1)&lt;-30%,"",IF((D5/C5-1)&gt;30%,"",D5/C5-1)),"")</f>
        <v>0.005</v>
      </c>
      <c r="F5" s="566" t="str">
        <f t="shared" si="0"/>
        <v>是</v>
      </c>
    </row>
    <row r="6" ht="37.5" customHeight="1" spans="1:6">
      <c r="A6" s="567">
        <v>10104</v>
      </c>
      <c r="B6" s="368" t="s">
        <v>11</v>
      </c>
      <c r="C6" s="508">
        <v>1635</v>
      </c>
      <c r="D6" s="508">
        <v>1446</v>
      </c>
      <c r="E6" s="565">
        <f t="shared" si="1"/>
        <v>-0.116</v>
      </c>
      <c r="F6" s="566" t="str">
        <f t="shared" si="0"/>
        <v>是</v>
      </c>
    </row>
    <row r="7" ht="37.5" customHeight="1" spans="1:6">
      <c r="A7" s="567">
        <v>10106</v>
      </c>
      <c r="B7" s="368" t="s">
        <v>12</v>
      </c>
      <c r="C7" s="508">
        <v>632</v>
      </c>
      <c r="D7" s="508">
        <v>685</v>
      </c>
      <c r="E7" s="565">
        <f t="shared" si="1"/>
        <v>0.084</v>
      </c>
      <c r="F7" s="566" t="str">
        <f t="shared" si="0"/>
        <v>是</v>
      </c>
    </row>
    <row r="8" ht="37.5" customHeight="1" spans="1:6">
      <c r="A8" s="567">
        <v>10107</v>
      </c>
      <c r="B8" s="368" t="s">
        <v>13</v>
      </c>
      <c r="C8" s="508">
        <v>270</v>
      </c>
      <c r="D8" s="508">
        <v>300</v>
      </c>
      <c r="E8" s="565">
        <f t="shared" si="1"/>
        <v>0.111</v>
      </c>
      <c r="F8" s="566" t="str">
        <f t="shared" si="0"/>
        <v>是</v>
      </c>
    </row>
    <row r="9" ht="37.5" customHeight="1" spans="1:6">
      <c r="A9" s="567">
        <v>10109</v>
      </c>
      <c r="B9" s="368" t="s">
        <v>14</v>
      </c>
      <c r="C9" s="508">
        <v>2109</v>
      </c>
      <c r="D9" s="508">
        <v>3815</v>
      </c>
      <c r="E9" s="565" t="str">
        <f t="shared" si="1"/>
        <v/>
      </c>
      <c r="F9" s="566" t="str">
        <f t="shared" si="0"/>
        <v>是</v>
      </c>
    </row>
    <row r="10" ht="37.5" customHeight="1" spans="1:6">
      <c r="A10" s="567">
        <v>10110</v>
      </c>
      <c r="B10" s="368" t="s">
        <v>15</v>
      </c>
      <c r="C10" s="508">
        <v>1555</v>
      </c>
      <c r="D10" s="508">
        <v>2551</v>
      </c>
      <c r="E10" s="565" t="str">
        <f t="shared" si="1"/>
        <v/>
      </c>
      <c r="F10" s="566" t="str">
        <f t="shared" si="0"/>
        <v>是</v>
      </c>
    </row>
    <row r="11" ht="37.5" customHeight="1" spans="1:6">
      <c r="A11" s="567">
        <v>10111</v>
      </c>
      <c r="B11" s="368" t="s">
        <v>16</v>
      </c>
      <c r="C11" s="508">
        <v>1009</v>
      </c>
      <c r="D11" s="508">
        <v>905</v>
      </c>
      <c r="E11" s="565">
        <f t="shared" si="1"/>
        <v>-0.103</v>
      </c>
      <c r="F11" s="566" t="str">
        <f t="shared" si="0"/>
        <v>是</v>
      </c>
    </row>
    <row r="12" ht="37.5" customHeight="1" spans="1:6">
      <c r="A12" s="567">
        <v>10112</v>
      </c>
      <c r="B12" s="368" t="s">
        <v>17</v>
      </c>
      <c r="C12" s="508">
        <v>252</v>
      </c>
      <c r="D12" s="508">
        <v>659</v>
      </c>
      <c r="E12" s="565" t="str">
        <f t="shared" si="1"/>
        <v/>
      </c>
      <c r="F12" s="566" t="str">
        <f t="shared" si="0"/>
        <v>是</v>
      </c>
    </row>
    <row r="13" ht="37.5" customHeight="1" spans="1:6">
      <c r="A13" s="567">
        <v>10113</v>
      </c>
      <c r="B13" s="368" t="s">
        <v>18</v>
      </c>
      <c r="C13" s="508">
        <v>8409</v>
      </c>
      <c r="D13" s="508">
        <f>8128+1200</f>
        <v>9328</v>
      </c>
      <c r="E13" s="565">
        <f t="shared" si="1"/>
        <v>0.109</v>
      </c>
      <c r="F13" s="566" t="str">
        <f t="shared" si="0"/>
        <v>是</v>
      </c>
    </row>
    <row r="14" ht="37.5" customHeight="1" spans="1:6">
      <c r="A14" s="567">
        <v>10114</v>
      </c>
      <c r="B14" s="368" t="s">
        <v>19</v>
      </c>
      <c r="C14" s="508">
        <v>905</v>
      </c>
      <c r="D14" s="508">
        <v>946</v>
      </c>
      <c r="E14" s="565">
        <f t="shared" si="1"/>
        <v>0.045</v>
      </c>
      <c r="F14" s="566" t="str">
        <f t="shared" si="0"/>
        <v>是</v>
      </c>
    </row>
    <row r="15" ht="37.5" customHeight="1" spans="1:6">
      <c r="A15" s="567">
        <v>10118</v>
      </c>
      <c r="B15" s="368" t="s">
        <v>20</v>
      </c>
      <c r="C15" s="508">
        <v>1589</v>
      </c>
      <c r="D15" s="508">
        <v>875</v>
      </c>
      <c r="E15" s="565" t="str">
        <f t="shared" si="1"/>
        <v/>
      </c>
      <c r="F15" s="566" t="str">
        <f t="shared" si="0"/>
        <v>是</v>
      </c>
    </row>
    <row r="16" ht="37.5" customHeight="1" spans="1:6">
      <c r="A16" s="567">
        <v>10119</v>
      </c>
      <c r="B16" s="368" t="s">
        <v>21</v>
      </c>
      <c r="C16" s="508">
        <v>7299</v>
      </c>
      <c r="D16" s="508">
        <f>7176+400</f>
        <v>7576</v>
      </c>
      <c r="E16" s="565">
        <f t="shared" si="1"/>
        <v>0.038</v>
      </c>
      <c r="F16" s="566" t="str">
        <f t="shared" si="0"/>
        <v>是</v>
      </c>
    </row>
    <row r="17" ht="37.5" customHeight="1" spans="1:6">
      <c r="A17" s="567">
        <v>10120</v>
      </c>
      <c r="B17" s="368" t="s">
        <v>22</v>
      </c>
      <c r="C17" s="508">
        <v>5393</v>
      </c>
      <c r="D17" s="508">
        <v>5500</v>
      </c>
      <c r="E17" s="565">
        <f t="shared" si="1"/>
        <v>0.02</v>
      </c>
      <c r="F17" s="566" t="str">
        <f t="shared" si="0"/>
        <v>是</v>
      </c>
    </row>
    <row r="18" ht="37.5" customHeight="1" spans="1:6">
      <c r="A18" s="567">
        <v>10121</v>
      </c>
      <c r="B18" s="368" t="s">
        <v>23</v>
      </c>
      <c r="C18" s="508">
        <v>82</v>
      </c>
      <c r="D18" s="508">
        <v>90</v>
      </c>
      <c r="E18" s="565">
        <f t="shared" si="1"/>
        <v>0.098</v>
      </c>
      <c r="F18" s="566" t="str">
        <f t="shared" si="0"/>
        <v>是</v>
      </c>
    </row>
    <row r="19" ht="37.5" customHeight="1" spans="1:6">
      <c r="A19" s="567">
        <v>10199</v>
      </c>
      <c r="B19" s="368" t="s">
        <v>24</v>
      </c>
      <c r="C19" s="508">
        <v>2</v>
      </c>
      <c r="D19" s="508">
        <v>0</v>
      </c>
      <c r="E19" s="565" t="str">
        <f t="shared" si="1"/>
        <v/>
      </c>
      <c r="F19" s="566" t="str">
        <f t="shared" si="0"/>
        <v>是</v>
      </c>
    </row>
    <row r="20" ht="37.5" customHeight="1" spans="1:6">
      <c r="A20" s="413" t="s">
        <v>25</v>
      </c>
      <c r="B20" s="538" t="s">
        <v>26</v>
      </c>
      <c r="C20" s="484">
        <f>SUBTOTAL(9,C21:C28)</f>
        <v>45558</v>
      </c>
      <c r="D20" s="484">
        <f>SUBTOTAL(9,D21:D28)</f>
        <v>42900</v>
      </c>
      <c r="E20" s="565">
        <f t="shared" si="1"/>
        <v>-0.058</v>
      </c>
      <c r="F20" s="566" t="str">
        <f t="shared" si="0"/>
        <v>是</v>
      </c>
    </row>
    <row r="21" ht="37.5" customHeight="1" spans="1:6">
      <c r="A21" s="568">
        <v>10302</v>
      </c>
      <c r="B21" s="368" t="s">
        <v>27</v>
      </c>
      <c r="C21" s="508">
        <v>2587</v>
      </c>
      <c r="D21" s="508">
        <v>2164</v>
      </c>
      <c r="E21" s="565">
        <f t="shared" si="1"/>
        <v>-0.164</v>
      </c>
      <c r="F21" s="566" t="str">
        <f t="shared" si="0"/>
        <v>是</v>
      </c>
    </row>
    <row r="22" ht="37.5" customHeight="1" spans="1:6">
      <c r="A22" s="567">
        <v>10304</v>
      </c>
      <c r="B22" s="569" t="s">
        <v>28</v>
      </c>
      <c r="C22" s="508">
        <v>3339</v>
      </c>
      <c r="D22" s="508">
        <v>3400</v>
      </c>
      <c r="E22" s="565">
        <f t="shared" si="1"/>
        <v>0.018</v>
      </c>
      <c r="F22" s="566" t="str">
        <f t="shared" si="0"/>
        <v>是</v>
      </c>
    </row>
    <row r="23" ht="37.5" customHeight="1" spans="1:6">
      <c r="A23" s="567">
        <v>10305</v>
      </c>
      <c r="B23" s="368" t="s">
        <v>29</v>
      </c>
      <c r="C23" s="508">
        <v>2161</v>
      </c>
      <c r="D23" s="508">
        <v>3160</v>
      </c>
      <c r="E23" s="565" t="str">
        <f t="shared" si="1"/>
        <v/>
      </c>
      <c r="F23" s="566" t="str">
        <f t="shared" si="0"/>
        <v>是</v>
      </c>
    </row>
    <row r="24" ht="37.5" customHeight="1" spans="1:6">
      <c r="A24" s="567">
        <v>10306</v>
      </c>
      <c r="B24" s="368" t="s">
        <v>30</v>
      </c>
      <c r="C24" s="508">
        <v>-117</v>
      </c>
      <c r="D24" s="508">
        <v>-117</v>
      </c>
      <c r="E24" s="565">
        <f t="shared" si="1"/>
        <v>0</v>
      </c>
      <c r="F24" s="566" t="str">
        <f t="shared" si="0"/>
        <v>是</v>
      </c>
    </row>
    <row r="25" ht="37.5" customHeight="1" spans="1:6">
      <c r="A25" s="567">
        <v>10307</v>
      </c>
      <c r="B25" s="368" t="s">
        <v>31</v>
      </c>
      <c r="C25" s="508">
        <v>34967</v>
      </c>
      <c r="D25" s="508">
        <f>33267-1600</f>
        <v>31667</v>
      </c>
      <c r="E25" s="565">
        <f t="shared" si="1"/>
        <v>-0.094</v>
      </c>
      <c r="F25" s="566" t="str">
        <f t="shared" si="0"/>
        <v>是</v>
      </c>
    </row>
    <row r="26" ht="37.5" customHeight="1" spans="1:6">
      <c r="A26" s="567">
        <v>10308</v>
      </c>
      <c r="B26" s="368" t="s">
        <v>32</v>
      </c>
      <c r="C26" s="508">
        <v>0</v>
      </c>
      <c r="D26" s="508">
        <v>0</v>
      </c>
      <c r="E26" s="565" t="str">
        <f t="shared" si="1"/>
        <v/>
      </c>
      <c r="F26" s="566" t="str">
        <f t="shared" si="0"/>
        <v>否</v>
      </c>
    </row>
    <row r="27" ht="37.5" customHeight="1" spans="1:6">
      <c r="A27" s="567">
        <v>10309</v>
      </c>
      <c r="B27" s="368" t="s">
        <v>33</v>
      </c>
      <c r="C27" s="508">
        <v>2595</v>
      </c>
      <c r="D27" s="508">
        <v>2600</v>
      </c>
      <c r="E27" s="565">
        <f t="shared" si="1"/>
        <v>0.002</v>
      </c>
      <c r="F27" s="566" t="str">
        <f t="shared" si="0"/>
        <v>是</v>
      </c>
    </row>
    <row r="28" ht="37.5" customHeight="1" spans="1:6">
      <c r="A28" s="567">
        <v>10399</v>
      </c>
      <c r="B28" s="368" t="s">
        <v>34</v>
      </c>
      <c r="C28" s="508">
        <v>26</v>
      </c>
      <c r="D28" s="508">
        <v>26</v>
      </c>
      <c r="E28" s="565">
        <f t="shared" si="1"/>
        <v>0</v>
      </c>
      <c r="F28" s="566" t="str">
        <f t="shared" si="0"/>
        <v>是</v>
      </c>
    </row>
    <row r="29" ht="37.5" customHeight="1" spans="1:6">
      <c r="A29" s="415"/>
      <c r="B29" s="368"/>
      <c r="C29" s="508"/>
      <c r="D29" s="508"/>
      <c r="E29" s="565" t="str">
        <f t="shared" si="1"/>
        <v/>
      </c>
      <c r="F29" s="566" t="str">
        <f t="shared" si="0"/>
        <v>是</v>
      </c>
    </row>
    <row r="30" s="331" customFormat="1" ht="37.5" customHeight="1" spans="1:6">
      <c r="A30" s="570"/>
      <c r="B30" s="536" t="s">
        <v>35</v>
      </c>
      <c r="C30" s="484">
        <f>SUM(C20,C4)</f>
        <v>95423</v>
      </c>
      <c r="D30" s="484">
        <f>SUM(D20,D4)</f>
        <v>96400</v>
      </c>
      <c r="E30" s="565">
        <f t="shared" si="1"/>
        <v>0.01</v>
      </c>
      <c r="F30" s="566" t="str">
        <f t="shared" si="0"/>
        <v>是</v>
      </c>
    </row>
    <row r="31" ht="37.5" customHeight="1" spans="1:6">
      <c r="A31" s="413">
        <v>105</v>
      </c>
      <c r="B31" s="365" t="s">
        <v>36</v>
      </c>
      <c r="C31" s="484">
        <v>41138</v>
      </c>
      <c r="D31" s="484">
        <v>13450</v>
      </c>
      <c r="E31" s="565" t="str">
        <f t="shared" si="1"/>
        <v/>
      </c>
      <c r="F31" s="566" t="str">
        <f t="shared" si="0"/>
        <v>是</v>
      </c>
    </row>
    <row r="32" ht="37.5" customHeight="1" spans="1:6">
      <c r="A32" s="537">
        <v>110</v>
      </c>
      <c r="B32" s="538" t="s">
        <v>37</v>
      </c>
      <c r="C32" s="484">
        <f>SUM(C33:C38)</f>
        <v>288595</v>
      </c>
      <c r="D32" s="484">
        <f>SUM(D33:D38)</f>
        <v>231650</v>
      </c>
      <c r="E32" s="565">
        <f t="shared" si="1"/>
        <v>-0.197</v>
      </c>
      <c r="F32" s="566" t="str">
        <f t="shared" si="0"/>
        <v>是</v>
      </c>
    </row>
    <row r="33" ht="37.5" customHeight="1" spans="1:6">
      <c r="A33" s="415">
        <v>11001</v>
      </c>
      <c r="B33" s="368" t="s">
        <v>38</v>
      </c>
      <c r="C33" s="508">
        <v>6139</v>
      </c>
      <c r="D33" s="508">
        <v>6139</v>
      </c>
      <c r="E33" s="565">
        <f t="shared" si="1"/>
        <v>0</v>
      </c>
      <c r="F33" s="566" t="str">
        <f t="shared" si="0"/>
        <v>是</v>
      </c>
    </row>
    <row r="34" ht="37.5" customHeight="1" spans="1:6">
      <c r="A34" s="415"/>
      <c r="B34" s="368" t="s">
        <v>39</v>
      </c>
      <c r="C34" s="508">
        <v>197510</v>
      </c>
      <c r="D34" s="508">
        <v>167207</v>
      </c>
      <c r="E34" s="565">
        <f t="shared" si="1"/>
        <v>-0.153</v>
      </c>
      <c r="F34" s="566" t="str">
        <f t="shared" si="0"/>
        <v>是</v>
      </c>
    </row>
    <row r="35" ht="37.5" customHeight="1" spans="1:6">
      <c r="A35" s="415">
        <v>11008</v>
      </c>
      <c r="B35" s="368" t="s">
        <v>40</v>
      </c>
      <c r="C35" s="508">
        <v>50906</v>
      </c>
      <c r="D35" s="508">
        <v>23304</v>
      </c>
      <c r="E35" s="565" t="str">
        <f t="shared" si="1"/>
        <v/>
      </c>
      <c r="F35" s="566" t="str">
        <f t="shared" si="0"/>
        <v>是</v>
      </c>
    </row>
    <row r="36" ht="37.5" customHeight="1" spans="1:6">
      <c r="A36" s="415">
        <v>11009</v>
      </c>
      <c r="B36" s="368" t="s">
        <v>41</v>
      </c>
      <c r="C36" s="508"/>
      <c r="D36" s="508">
        <v>35000</v>
      </c>
      <c r="E36" s="565" t="str">
        <f t="shared" si="1"/>
        <v/>
      </c>
      <c r="F36" s="566" t="str">
        <f t="shared" si="0"/>
        <v>是</v>
      </c>
    </row>
    <row r="37" s="559" customFormat="1" ht="37.5" customHeight="1" spans="1:6">
      <c r="A37" s="541">
        <v>11013</v>
      </c>
      <c r="B37" s="371" t="s">
        <v>42</v>
      </c>
      <c r="C37" s="508"/>
      <c r="D37" s="508"/>
      <c r="E37" s="565" t="str">
        <f t="shared" si="1"/>
        <v/>
      </c>
      <c r="F37" s="566" t="str">
        <f t="shared" si="0"/>
        <v>否</v>
      </c>
    </row>
    <row r="38" s="559" customFormat="1" ht="37.5" customHeight="1" spans="1:6">
      <c r="A38" s="541">
        <v>11015</v>
      </c>
      <c r="B38" s="371" t="s">
        <v>43</v>
      </c>
      <c r="C38" s="571">
        <v>34040</v>
      </c>
      <c r="D38" s="508"/>
      <c r="E38" s="565" t="str">
        <f t="shared" si="1"/>
        <v/>
      </c>
      <c r="F38" s="566" t="str">
        <f t="shared" si="0"/>
        <v>是</v>
      </c>
    </row>
    <row r="39" ht="37.5" customHeight="1" spans="1:6">
      <c r="A39" s="572"/>
      <c r="B39" s="573" t="s">
        <v>44</v>
      </c>
      <c r="C39" s="484">
        <f>SUM(C32,C31,C30)</f>
        <v>425156</v>
      </c>
      <c r="D39" s="484">
        <f>SUM(D32,D31,D30)</f>
        <v>341500</v>
      </c>
      <c r="E39" s="565">
        <f t="shared" si="1"/>
        <v>-0.197</v>
      </c>
      <c r="F39" s="566" t="str">
        <f t="shared" si="0"/>
        <v>是</v>
      </c>
    </row>
    <row r="40" spans="3:4">
      <c r="C40" s="574"/>
      <c r="D40" s="574"/>
    </row>
    <row r="41" spans="4:4">
      <c r="D41" s="574"/>
    </row>
    <row r="42" spans="3:4">
      <c r="C42" s="574"/>
      <c r="D42" s="574"/>
    </row>
    <row r="43" spans="4:4">
      <c r="D43" s="574"/>
    </row>
    <row r="44" spans="3:4">
      <c r="C44" s="574"/>
      <c r="D44" s="574"/>
    </row>
    <row r="45" spans="3:4">
      <c r="C45" s="574"/>
      <c r="D45" s="574"/>
    </row>
    <row r="46" spans="4:4">
      <c r="D46" s="574"/>
    </row>
    <row r="47" spans="3:4">
      <c r="C47" s="574"/>
      <c r="D47" s="574"/>
    </row>
    <row r="48" spans="3:4">
      <c r="C48" s="574"/>
      <c r="D48" s="574"/>
    </row>
    <row r="49" spans="3:4">
      <c r="C49" s="574"/>
      <c r="D49" s="574"/>
    </row>
    <row r="50" spans="3:4">
      <c r="C50" s="574"/>
      <c r="D50" s="574"/>
    </row>
    <row r="51" spans="4:4">
      <c r="D51" s="574"/>
    </row>
    <row r="52" spans="3:4">
      <c r="C52" s="574"/>
      <c r="D52" s="574"/>
    </row>
  </sheetData>
  <mergeCells count="1">
    <mergeCell ref="B1:E1"/>
  </mergeCells>
  <conditionalFormatting sqref="E2">
    <cfRule type="cellIs" dxfId="0" priority="110" stopIfTrue="1" operator="lessThanOrEqual">
      <formula>-1</formula>
    </cfRule>
  </conditionalFormatting>
  <conditionalFormatting sqref="A31:B31">
    <cfRule type="expression" dxfId="1" priority="116" stopIfTrue="1">
      <formula>"len($A:$A)=3"</formula>
    </cfRule>
  </conditionalFormatting>
  <conditionalFormatting sqref="C31:D31">
    <cfRule type="expression" dxfId="1" priority="61" stopIfTrue="1">
      <formula>"len($A:$A)=3"</formula>
    </cfRule>
    <cfRule type="expression" dxfId="1" priority="68" stopIfTrue="1">
      <formula>"len($A:$A)=3"</formula>
    </cfRule>
  </conditionalFormatting>
  <conditionalFormatting sqref="D31">
    <cfRule type="expression" dxfId="1" priority="36" stopIfTrue="1">
      <formula>"len($A:$A)=3"</formula>
    </cfRule>
    <cfRule type="expression" dxfId="1" priority="37" stopIfTrue="1">
      <formula>"len($A:$A)=3"</formula>
    </cfRule>
  </conditionalFormatting>
  <conditionalFormatting sqref="C32:D32">
    <cfRule type="expression" dxfId="1" priority="40" stopIfTrue="1">
      <formula>"len($A:$A)=3"</formula>
    </cfRule>
    <cfRule type="expression" dxfId="1" priority="41" stopIfTrue="1">
      <formula>"len($A:$A)=3"</formula>
    </cfRule>
    <cfRule type="expression" dxfId="1" priority="42" stopIfTrue="1">
      <formula>"len($A:$A)=3"</formula>
    </cfRule>
    <cfRule type="expression" dxfId="1" priority="43" stopIfTrue="1">
      <formula>"len($A:$A)=3"</formula>
    </cfRule>
  </conditionalFormatting>
  <conditionalFormatting sqref="D33">
    <cfRule type="expression" dxfId="1" priority="51" stopIfTrue="1">
      <formula>"len($A:$A)=3"</formula>
    </cfRule>
    <cfRule type="expression" dxfId="1" priority="56" stopIfTrue="1">
      <formula>"len($A:$A)=3"</formula>
    </cfRule>
  </conditionalFormatting>
  <conditionalFormatting sqref="C38">
    <cfRule type="expression" dxfId="1" priority="1" stopIfTrue="1">
      <formula>"len($A:$A)=3"</formula>
    </cfRule>
    <cfRule type="expression" dxfId="1" priority="2" stopIfTrue="1">
      <formula>"len($A:$A)=3"</formula>
    </cfRule>
    <cfRule type="expression" dxfId="1" priority="3" stopIfTrue="1">
      <formula>"len($A:$A)=3"</formula>
    </cfRule>
  </conditionalFormatting>
  <conditionalFormatting sqref="D38">
    <cfRule type="expression" dxfId="1" priority="54" stopIfTrue="1">
      <formula>"len($A:$A)=3"</formula>
    </cfRule>
    <cfRule type="expression" dxfId="1" priority="64" stopIfTrue="1">
      <formula>"len($A:$A)=3"</formula>
    </cfRule>
  </conditionalFormatting>
  <conditionalFormatting sqref="C39:D39">
    <cfRule type="expression" dxfId="1" priority="38" stopIfTrue="1">
      <formula>"len($A:$A)=3"</formula>
    </cfRule>
    <cfRule type="expression" dxfId="1" priority="39" stopIfTrue="1">
      <formula>"len($A:$A)=3"</formula>
    </cfRule>
  </conditionalFormatting>
  <conditionalFormatting sqref="B7:B8">
    <cfRule type="expression" dxfId="1" priority="124" stopIfTrue="1">
      <formula>"len($A:$A)=3"</formula>
    </cfRule>
  </conditionalFormatting>
  <conditionalFormatting sqref="B32:B34">
    <cfRule type="expression" dxfId="1" priority="85" stopIfTrue="1">
      <formula>"len($A:$A)=3"</formula>
    </cfRule>
  </conditionalFormatting>
  <conditionalFormatting sqref="B37:B39">
    <cfRule type="expression" dxfId="1" priority="79" stopIfTrue="1">
      <formula>"len($A:$A)=3"</formula>
    </cfRule>
    <cfRule type="expression" dxfId="1" priority="80" stopIfTrue="1">
      <formula>"len($A:$A)=3"</formula>
    </cfRule>
  </conditionalFormatting>
  <conditionalFormatting sqref="C21:C28">
    <cfRule type="expression" dxfId="1" priority="7" stopIfTrue="1">
      <formula>"len($A:$A)=3"</formula>
    </cfRule>
    <cfRule type="expression" dxfId="1" priority="8" stopIfTrue="1">
      <formula>"len($A:$A)=3"</formula>
    </cfRule>
  </conditionalFormatting>
  <conditionalFormatting sqref="D5:D19">
    <cfRule type="expression" dxfId="1" priority="55" stopIfTrue="1">
      <formula>"len($A:$A)=3"</formula>
    </cfRule>
  </conditionalFormatting>
  <conditionalFormatting sqref="D21:D29">
    <cfRule type="expression" dxfId="1" priority="4" stopIfTrue="1">
      <formula>"len($A:$A)=3"</formula>
    </cfRule>
    <cfRule type="expression" dxfId="1" priority="5" stopIfTrue="1">
      <formula>"len($A:$A)=3"</formula>
    </cfRule>
    <cfRule type="expression" dxfId="1" priority="6" stopIfTrue="1">
      <formula>"len($A:$A)=3"</formula>
    </cfRule>
  </conditionalFormatting>
  <conditionalFormatting sqref="D35:D36">
    <cfRule type="expression" dxfId="1" priority="50" stopIfTrue="1">
      <formula>"len($A:$A)=3"</formula>
    </cfRule>
  </conditionalFormatting>
  <conditionalFormatting sqref="D37:D38">
    <cfRule type="expression" dxfId="1" priority="57" stopIfTrue="1">
      <formula>"len($A:$A)=3"</formula>
    </cfRule>
  </conditionalFormatting>
  <conditionalFormatting sqref="E4:E39">
    <cfRule type="expression" dxfId="1" priority="32" stopIfTrue="1">
      <formula>"len($A:$A)=3"</formula>
    </cfRule>
    <cfRule type="expression" dxfId="1" priority="33" stopIfTrue="1">
      <formula>"len($A:$A)=3"</formula>
    </cfRule>
    <cfRule type="expression" dxfId="1" priority="34" stopIfTrue="1">
      <formula>"len($A:$A)=3"</formula>
    </cfRule>
    <cfRule type="expression" dxfId="1" priority="35" stopIfTrue="1">
      <formula>"len($A:$A)=3"</formula>
    </cfRule>
  </conditionalFormatting>
  <conditionalFormatting sqref="F4:F39">
    <cfRule type="cellIs" dxfId="2" priority="108" stopIfTrue="1" operator="lessThan">
      <formula>0</formula>
    </cfRule>
    <cfRule type="cellIs" dxfId="2" priority="109" stopIfTrue="1" operator="lessThan">
      <formula>0</formula>
    </cfRule>
  </conditionalFormatting>
  <conditionalFormatting sqref="A4:B29">
    <cfRule type="expression" dxfId="1" priority="121" stopIfTrue="1">
      <formula>"len($A:$A)=3"</formula>
    </cfRule>
  </conditionalFormatting>
  <conditionalFormatting sqref="B4:B6 B31 B39">
    <cfRule type="expression" dxfId="1" priority="130" stopIfTrue="1">
      <formula>"len($A:$A)=3"</formula>
    </cfRule>
  </conditionalFormatting>
  <conditionalFormatting sqref="C4:D19 C31:D31 C39:D39">
    <cfRule type="expression" dxfId="1" priority="72" stopIfTrue="1">
      <formula>"len($A:$A)=3"</formula>
    </cfRule>
  </conditionalFormatting>
  <conditionalFormatting sqref="C4:D19">
    <cfRule type="expression" dxfId="1" priority="65" stopIfTrue="1">
      <formula>"len($A:$A)=3"</formula>
    </cfRule>
  </conditionalFormatting>
  <conditionalFormatting sqref="C4:D29">
    <cfRule type="expression" dxfId="1" priority="62" stopIfTrue="1">
      <formula>"len($A:$A)=3"</formula>
    </cfRule>
    <cfRule type="expression" dxfId="1" priority="69" stopIfTrue="1">
      <formula>"len($A:$A)=3"</formula>
    </cfRule>
  </conditionalFormatting>
  <conditionalFormatting sqref="D5:D19 D21:D29">
    <cfRule type="expression" dxfId="1" priority="52" stopIfTrue="1">
      <formula>"len($A:$A)=3"</formula>
    </cfRule>
  </conditionalFormatting>
  <conditionalFormatting sqref="C31:D31 C33:D34">
    <cfRule type="expression" dxfId="1" priority="66" stopIfTrue="1">
      <formula>"len($A:$A)=3"</formula>
    </cfRule>
  </conditionalFormatting>
  <conditionalFormatting sqref="A32:B34 B38:B39">
    <cfRule type="expression" dxfId="1" priority="84" stopIfTrue="1">
      <formula>"len($A:$A)=3"</formula>
    </cfRule>
  </conditionalFormatting>
  <conditionalFormatting sqref="C32:D34">
    <cfRule type="expression" dxfId="1" priority="49" stopIfTrue="1">
      <formula>"len($A:$A)=3"</formula>
    </cfRule>
  </conditionalFormatting>
  <conditionalFormatting sqref="C32:D34 C39:D39 D38">
    <cfRule type="expression" dxfId="1" priority="48" stopIfTrue="1">
      <formula>"len($A:$A)=3"</formula>
    </cfRule>
  </conditionalFormatting>
  <conditionalFormatting sqref="A33:B34">
    <cfRule type="expression" dxfId="1" priority="83" stopIfTrue="1">
      <formula>"len($A:$A)=3"</formula>
    </cfRule>
  </conditionalFormatting>
  <conditionalFormatting sqref="C33:D34">
    <cfRule type="expression" dxfId="1" priority="47" stopIfTrue="1">
      <formula>"len($A:$A)=3"</formula>
    </cfRule>
    <cfRule type="expression" dxfId="1" priority="59" stopIfTrue="1">
      <formula>"len($A:$A)=3"</formula>
    </cfRule>
    <cfRule type="expression" dxfId="1" priority="60" stopIfTrue="1">
      <formula>"len($A:$A)=3"</formula>
    </cfRule>
  </conditionalFormatting>
  <conditionalFormatting sqref="A35:B36">
    <cfRule type="expression" dxfId="1" priority="81" stopIfTrue="1">
      <formula>"len($A:$A)=3"</formula>
    </cfRule>
  </conditionalFormatting>
  <conditionalFormatting sqref="B39 A35:B35">
    <cfRule type="expression" dxfId="1" priority="128" stopIfTrue="1">
      <formula>"len($A:$A)=3"</formula>
    </cfRule>
  </conditionalFormatting>
  <conditionalFormatting sqref="C35:D35 C39:D39">
    <cfRule type="expression" dxfId="1" priority="71" stopIfTrue="1">
      <formula>"len($A:$A)=3"</formula>
    </cfRule>
  </conditionalFormatting>
  <conditionalFormatting sqref="C35:D36">
    <cfRule type="expression" dxfId="1" priority="46" stopIfTrue="1">
      <formula>"len($A:$A)=3"</formula>
    </cfRule>
    <cfRule type="expression" dxfId="1" priority="58" stopIfTrue="1">
      <formula>"len($A:$A)=3"</formula>
    </cfRule>
  </conditionalFormatting>
  <conditionalFormatting sqref="C37:D37 D38">
    <cfRule type="expression" dxfId="1" priority="67" stopIfTrue="1">
      <formula>"len($A:$A)=3"</formula>
    </cfRule>
  </conditionalFormatting>
  <conditionalFormatting sqref="C37:D37 C39:D39 D38">
    <cfRule type="expression" dxfId="1" priority="44" stopIfTrue="1">
      <formula>"len($A:$A)=3"</formula>
    </cfRule>
    <cfRule type="expression" dxfId="1" priority="45"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00B0F0"/>
  </sheetPr>
  <dimension ref="A1:F51"/>
  <sheetViews>
    <sheetView showGridLines="0" showZeros="0" zoomScale="90" zoomScaleNormal="90" zoomScaleSheetLayoutView="90" workbookViewId="0">
      <pane ySplit="3" topLeftCell="A4" activePane="bottomLeft" state="frozen"/>
      <selection/>
      <selection pane="bottomLeft" activeCell="B45" sqref="B45"/>
    </sheetView>
  </sheetViews>
  <sheetFormatPr defaultColWidth="9" defaultRowHeight="14.25" outlineLevelCol="5"/>
  <cols>
    <col min="1" max="1" width="12.75" style="204" customWidth="1"/>
    <col min="2" max="2" width="50.75" style="204" customWidth="1"/>
    <col min="3" max="4" width="20.6333333333333" style="464" customWidth="1"/>
    <col min="5" max="5" width="20.6333333333333" style="204" customWidth="1"/>
    <col min="6" max="6" width="9.75" style="204" customWidth="1"/>
    <col min="7" max="16384" width="9" style="218"/>
  </cols>
  <sheetData>
    <row r="1" s="544" customFormat="1" ht="45" customHeight="1" spans="1:6">
      <c r="A1" s="466"/>
      <c r="B1" s="466" t="s">
        <v>0</v>
      </c>
      <c r="C1" s="466"/>
      <c r="D1" s="466"/>
      <c r="E1" s="466"/>
      <c r="F1" s="460"/>
    </row>
    <row r="2" ht="18.95" customHeight="1" spans="1:5">
      <c r="A2" s="545"/>
      <c r="B2" s="525"/>
      <c r="C2" s="468"/>
      <c r="E2" s="470" t="s">
        <v>1</v>
      </c>
    </row>
    <row r="3" s="523" customFormat="1" ht="45" customHeight="1" spans="1:6">
      <c r="A3" s="546" t="s">
        <v>2</v>
      </c>
      <c r="B3" s="519" t="s">
        <v>3</v>
      </c>
      <c r="C3" s="183" t="s">
        <v>4</v>
      </c>
      <c r="D3" s="183" t="s">
        <v>5</v>
      </c>
      <c r="E3" s="519" t="s">
        <v>6</v>
      </c>
      <c r="F3" s="547" t="s">
        <v>7</v>
      </c>
    </row>
    <row r="4" ht="37.5" customHeight="1" spans="1:6">
      <c r="A4" s="395" t="s">
        <v>45</v>
      </c>
      <c r="B4" s="548" t="s">
        <v>46</v>
      </c>
      <c r="C4" s="540">
        <v>18919</v>
      </c>
      <c r="D4" s="540">
        <f>'1-4区本级一般公共预算支出情况表（公开到项级）'!D4</f>
        <v>21657</v>
      </c>
      <c r="E4" s="549">
        <f>IF(C4&lt;&gt;0,IF((D4/C4-1)&lt;-30%,"",IF((D4/C4-1)&gt;30%,"",D4/C4-1)),"")</f>
        <v>0.145</v>
      </c>
      <c r="F4" s="185" t="str">
        <f t="shared" ref="F4:F38" si="0">IF(LEN(A4)=3,"是",IF(B4&lt;&gt;"",IF(SUM(C4:D4)&lt;&gt;0,"是","否"),"是"))</f>
        <v>是</v>
      </c>
    </row>
    <row r="5" ht="37.5" customHeight="1" spans="1:6">
      <c r="A5" s="395" t="s">
        <v>47</v>
      </c>
      <c r="B5" s="550" t="s">
        <v>48</v>
      </c>
      <c r="C5" s="540">
        <v>0</v>
      </c>
      <c r="D5" s="540">
        <v>0</v>
      </c>
      <c r="E5" s="549" t="str">
        <f t="shared" ref="E5:E38" si="1">IF(C5&lt;&gt;0,IF((D5/C5-1)&lt;-30%,"",IF((D5/C5-1)&gt;30%,"",D5/C5-1)),"")</f>
        <v/>
      </c>
      <c r="F5" s="185" t="str">
        <f t="shared" si="0"/>
        <v>是</v>
      </c>
    </row>
    <row r="6" ht="37.5" customHeight="1" spans="1:6">
      <c r="A6" s="395" t="s">
        <v>49</v>
      </c>
      <c r="B6" s="550" t="s">
        <v>50</v>
      </c>
      <c r="C6" s="540">
        <v>222</v>
      </c>
      <c r="D6" s="540">
        <v>512</v>
      </c>
      <c r="E6" s="549" t="str">
        <f t="shared" si="1"/>
        <v/>
      </c>
      <c r="F6" s="185" t="str">
        <f t="shared" si="0"/>
        <v>是</v>
      </c>
    </row>
    <row r="7" ht="37.5" customHeight="1" spans="1:6">
      <c r="A7" s="395" t="s">
        <v>51</v>
      </c>
      <c r="B7" s="550" t="s">
        <v>52</v>
      </c>
      <c r="C7" s="540">
        <v>11860</v>
      </c>
      <c r="D7" s="540">
        <v>13879</v>
      </c>
      <c r="E7" s="549">
        <f t="shared" si="1"/>
        <v>0.17</v>
      </c>
      <c r="F7" s="185" t="str">
        <f t="shared" si="0"/>
        <v>是</v>
      </c>
    </row>
    <row r="8" ht="37.5" customHeight="1" spans="1:6">
      <c r="A8" s="395" t="s">
        <v>53</v>
      </c>
      <c r="B8" s="550" t="s">
        <v>54</v>
      </c>
      <c r="C8" s="540">
        <v>61433</v>
      </c>
      <c r="D8" s="540">
        <v>63475</v>
      </c>
      <c r="E8" s="549">
        <f t="shared" si="1"/>
        <v>0.033</v>
      </c>
      <c r="F8" s="185" t="str">
        <f t="shared" si="0"/>
        <v>是</v>
      </c>
    </row>
    <row r="9" ht="37.5" customHeight="1" spans="1:6">
      <c r="A9" s="395" t="s">
        <v>55</v>
      </c>
      <c r="B9" s="550" t="s">
        <v>56</v>
      </c>
      <c r="C9" s="540">
        <v>681</v>
      </c>
      <c r="D9" s="540">
        <v>436</v>
      </c>
      <c r="E9" s="549" t="str">
        <f t="shared" si="1"/>
        <v/>
      </c>
      <c r="F9" s="185" t="str">
        <f t="shared" si="0"/>
        <v>是</v>
      </c>
    </row>
    <row r="10" ht="37.5" customHeight="1" spans="1:6">
      <c r="A10" s="395" t="s">
        <v>57</v>
      </c>
      <c r="B10" s="550" t="s">
        <v>58</v>
      </c>
      <c r="C10" s="540">
        <v>2107</v>
      </c>
      <c r="D10" s="540">
        <v>1767</v>
      </c>
      <c r="E10" s="549">
        <f t="shared" si="1"/>
        <v>-0.161</v>
      </c>
      <c r="F10" s="185" t="str">
        <f t="shared" si="0"/>
        <v>是</v>
      </c>
    </row>
    <row r="11" ht="37.5" customHeight="1" spans="1:6">
      <c r="A11" s="395" t="s">
        <v>59</v>
      </c>
      <c r="B11" s="550" t="s">
        <v>60</v>
      </c>
      <c r="C11" s="540">
        <v>51416</v>
      </c>
      <c r="D11" s="540">
        <v>51937</v>
      </c>
      <c r="E11" s="549">
        <f t="shared" si="1"/>
        <v>0.01</v>
      </c>
      <c r="F11" s="185" t="str">
        <f t="shared" si="0"/>
        <v>是</v>
      </c>
    </row>
    <row r="12" ht="37.5" customHeight="1" spans="1:6">
      <c r="A12" s="395" t="s">
        <v>61</v>
      </c>
      <c r="B12" s="550" t="s">
        <v>62</v>
      </c>
      <c r="C12" s="540">
        <v>26072</v>
      </c>
      <c r="D12" s="540">
        <v>30387</v>
      </c>
      <c r="E12" s="549">
        <f t="shared" si="1"/>
        <v>0.166</v>
      </c>
      <c r="F12" s="185" t="str">
        <f t="shared" si="0"/>
        <v>是</v>
      </c>
    </row>
    <row r="13" ht="37.5" customHeight="1" spans="1:6">
      <c r="A13" s="395" t="s">
        <v>63</v>
      </c>
      <c r="B13" s="550" t="s">
        <v>64</v>
      </c>
      <c r="C13" s="540">
        <v>6862</v>
      </c>
      <c r="D13" s="540">
        <v>3930</v>
      </c>
      <c r="E13" s="549" t="str">
        <f t="shared" si="1"/>
        <v/>
      </c>
      <c r="F13" s="185" t="str">
        <f t="shared" si="0"/>
        <v>是</v>
      </c>
    </row>
    <row r="14" ht="37.5" customHeight="1" spans="1:6">
      <c r="A14" s="395" t="s">
        <v>65</v>
      </c>
      <c r="B14" s="550" t="s">
        <v>66</v>
      </c>
      <c r="C14" s="540">
        <v>39527</v>
      </c>
      <c r="D14" s="540">
        <v>22676</v>
      </c>
      <c r="E14" s="549" t="str">
        <f t="shared" si="1"/>
        <v/>
      </c>
      <c r="F14" s="185" t="str">
        <f t="shared" si="0"/>
        <v>是</v>
      </c>
    </row>
    <row r="15" ht="37.5" customHeight="1" spans="1:6">
      <c r="A15" s="395" t="s">
        <v>67</v>
      </c>
      <c r="B15" s="550" t="s">
        <v>68</v>
      </c>
      <c r="C15" s="540">
        <v>40311</v>
      </c>
      <c r="D15" s="540">
        <v>63740</v>
      </c>
      <c r="E15" s="549" t="str">
        <f t="shared" si="1"/>
        <v/>
      </c>
      <c r="F15" s="185" t="str">
        <f t="shared" si="0"/>
        <v>是</v>
      </c>
    </row>
    <row r="16" ht="37.5" customHeight="1" spans="1:6">
      <c r="A16" s="395" t="s">
        <v>69</v>
      </c>
      <c r="B16" s="550" t="s">
        <v>70</v>
      </c>
      <c r="C16" s="540">
        <v>17224</v>
      </c>
      <c r="D16" s="540">
        <v>9568</v>
      </c>
      <c r="E16" s="549" t="str">
        <f t="shared" si="1"/>
        <v/>
      </c>
      <c r="F16" s="185" t="str">
        <f t="shared" si="0"/>
        <v>是</v>
      </c>
    </row>
    <row r="17" ht="37.5" customHeight="1" spans="1:6">
      <c r="A17" s="395" t="s">
        <v>71</v>
      </c>
      <c r="B17" s="550" t="s">
        <v>72</v>
      </c>
      <c r="C17" s="540">
        <v>540</v>
      </c>
      <c r="D17" s="540">
        <v>357</v>
      </c>
      <c r="E17" s="549" t="str">
        <f t="shared" si="1"/>
        <v/>
      </c>
      <c r="F17" s="185" t="str">
        <f t="shared" si="0"/>
        <v>是</v>
      </c>
    </row>
    <row r="18" ht="37.5" customHeight="1" spans="1:6">
      <c r="A18" s="395" t="s">
        <v>73</v>
      </c>
      <c r="B18" s="550" t="s">
        <v>74</v>
      </c>
      <c r="C18" s="540">
        <v>849</v>
      </c>
      <c r="D18" s="540">
        <v>814</v>
      </c>
      <c r="E18" s="549">
        <f t="shared" si="1"/>
        <v>-0.041</v>
      </c>
      <c r="F18" s="185" t="str">
        <f t="shared" si="0"/>
        <v>是</v>
      </c>
    </row>
    <row r="19" ht="37.5" customHeight="1" spans="1:6">
      <c r="A19" s="395" t="s">
        <v>75</v>
      </c>
      <c r="B19" s="550" t="s">
        <v>76</v>
      </c>
      <c r="C19" s="540">
        <v>6</v>
      </c>
      <c r="D19" s="540"/>
      <c r="E19" s="549" t="str">
        <f t="shared" si="1"/>
        <v/>
      </c>
      <c r="F19" s="185" t="str">
        <f t="shared" si="0"/>
        <v>是</v>
      </c>
    </row>
    <row r="20" ht="37.5" customHeight="1" spans="1:6">
      <c r="A20" s="395" t="s">
        <v>77</v>
      </c>
      <c r="B20" s="550" t="s">
        <v>78</v>
      </c>
      <c r="C20" s="540">
        <v>0</v>
      </c>
      <c r="D20" s="540">
        <v>0</v>
      </c>
      <c r="E20" s="549" t="str">
        <f t="shared" si="1"/>
        <v/>
      </c>
      <c r="F20" s="185" t="str">
        <f t="shared" si="0"/>
        <v>是</v>
      </c>
    </row>
    <row r="21" ht="37.5" customHeight="1" spans="1:6">
      <c r="A21" s="395" t="s">
        <v>79</v>
      </c>
      <c r="B21" s="550" t="s">
        <v>80</v>
      </c>
      <c r="C21" s="540">
        <v>1725</v>
      </c>
      <c r="D21" s="540">
        <v>1501</v>
      </c>
      <c r="E21" s="549">
        <f t="shared" si="1"/>
        <v>-0.13</v>
      </c>
      <c r="F21" s="185" t="str">
        <f t="shared" si="0"/>
        <v>是</v>
      </c>
    </row>
    <row r="22" ht="37.5" customHeight="1" spans="1:6">
      <c r="A22" s="395" t="s">
        <v>81</v>
      </c>
      <c r="B22" s="550" t="s">
        <v>82</v>
      </c>
      <c r="C22" s="540">
        <v>28413</v>
      </c>
      <c r="D22" s="540">
        <v>16079</v>
      </c>
      <c r="E22" s="549" t="str">
        <f t="shared" si="1"/>
        <v/>
      </c>
      <c r="F22" s="185" t="str">
        <f t="shared" si="0"/>
        <v>是</v>
      </c>
    </row>
    <row r="23" ht="37.5" customHeight="1" spans="1:6">
      <c r="A23" s="395" t="s">
        <v>83</v>
      </c>
      <c r="B23" s="550" t="s">
        <v>84</v>
      </c>
      <c r="C23" s="540">
        <v>2707</v>
      </c>
      <c r="D23" s="540">
        <v>4811</v>
      </c>
      <c r="E23" s="549" t="str">
        <f t="shared" si="1"/>
        <v/>
      </c>
      <c r="F23" s="185" t="str">
        <f t="shared" si="0"/>
        <v>是</v>
      </c>
    </row>
    <row r="24" ht="37.5" customHeight="1" spans="1:6">
      <c r="A24" s="395" t="s">
        <v>85</v>
      </c>
      <c r="B24" s="550" t="s">
        <v>86</v>
      </c>
      <c r="C24" s="540">
        <v>2879</v>
      </c>
      <c r="D24" s="540">
        <v>4177</v>
      </c>
      <c r="E24" s="549" t="str">
        <f t="shared" si="1"/>
        <v/>
      </c>
      <c r="F24" s="185" t="str">
        <f t="shared" si="0"/>
        <v>是</v>
      </c>
    </row>
    <row r="25" ht="37.5" customHeight="1" spans="1:6">
      <c r="A25" s="395" t="s">
        <v>87</v>
      </c>
      <c r="B25" s="550" t="s">
        <v>88</v>
      </c>
      <c r="C25" s="540"/>
      <c r="D25" s="540">
        <v>3300</v>
      </c>
      <c r="E25" s="549" t="str">
        <f t="shared" si="1"/>
        <v/>
      </c>
      <c r="F25" s="185" t="str">
        <f t="shared" si="0"/>
        <v>是</v>
      </c>
    </row>
    <row r="26" ht="37.5" customHeight="1" spans="1:6">
      <c r="A26" s="395" t="s">
        <v>89</v>
      </c>
      <c r="B26" s="550" t="s">
        <v>90</v>
      </c>
      <c r="C26" s="540">
        <v>4383</v>
      </c>
      <c r="D26" s="540">
        <v>4947</v>
      </c>
      <c r="E26" s="549">
        <f t="shared" si="1"/>
        <v>0.129</v>
      </c>
      <c r="F26" s="185" t="str">
        <f t="shared" si="0"/>
        <v>是</v>
      </c>
    </row>
    <row r="27" ht="37.5" customHeight="1" spans="1:6">
      <c r="A27" s="395" t="s">
        <v>91</v>
      </c>
      <c r="B27" s="550" t="s">
        <v>92</v>
      </c>
      <c r="C27" s="540">
        <v>42</v>
      </c>
      <c r="D27" s="540">
        <v>50</v>
      </c>
      <c r="E27" s="549">
        <f t="shared" si="1"/>
        <v>0.19</v>
      </c>
      <c r="F27" s="185" t="str">
        <f t="shared" si="0"/>
        <v>是</v>
      </c>
    </row>
    <row r="28" ht="37.5" customHeight="1" spans="1:6">
      <c r="A28" s="395" t="s">
        <v>93</v>
      </c>
      <c r="B28" s="550" t="s">
        <v>94</v>
      </c>
      <c r="C28" s="540">
        <v>1000</v>
      </c>
      <c r="D28" s="540"/>
      <c r="E28" s="549" t="str">
        <f t="shared" si="1"/>
        <v/>
      </c>
      <c r="F28" s="185" t="str">
        <f t="shared" si="0"/>
        <v>是</v>
      </c>
    </row>
    <row r="29" ht="37.5" customHeight="1" spans="1:6">
      <c r="A29" s="395"/>
      <c r="B29" s="550"/>
      <c r="C29" s="540"/>
      <c r="D29" s="540"/>
      <c r="E29" s="549" t="str">
        <f t="shared" si="1"/>
        <v/>
      </c>
      <c r="F29" s="185" t="str">
        <f t="shared" si="0"/>
        <v>是</v>
      </c>
    </row>
    <row r="30" s="381" customFormat="1" ht="37.5" customHeight="1" spans="1:6">
      <c r="A30" s="535"/>
      <c r="B30" s="536" t="s">
        <v>95</v>
      </c>
      <c r="C30" s="516">
        <f>SUBTOTAL(9,C4:C29)</f>
        <v>319178</v>
      </c>
      <c r="D30" s="516">
        <f>SUBTOTAL(9,D4:D29)</f>
        <v>320000</v>
      </c>
      <c r="E30" s="551">
        <f t="shared" si="1"/>
        <v>0.003</v>
      </c>
      <c r="F30" s="185" t="str">
        <f t="shared" si="0"/>
        <v>是</v>
      </c>
    </row>
    <row r="31" ht="37.5" customHeight="1" spans="1:6">
      <c r="A31" s="392">
        <v>230</v>
      </c>
      <c r="B31" s="552" t="s">
        <v>96</v>
      </c>
      <c r="C31" s="516">
        <f>SUBTOTAL(9,C32:C35)</f>
        <v>41536</v>
      </c>
      <c r="D31" s="516">
        <f>SUBTOTAL(9,D32:D35)</f>
        <v>6000</v>
      </c>
      <c r="E31" s="551" t="str">
        <f t="shared" si="1"/>
        <v/>
      </c>
      <c r="F31" s="185" t="str">
        <f t="shared" si="0"/>
        <v>是</v>
      </c>
    </row>
    <row r="32" ht="37.5" customHeight="1" spans="1:6">
      <c r="A32" s="553">
        <v>23006</v>
      </c>
      <c r="B32" s="554" t="s">
        <v>97</v>
      </c>
      <c r="C32" s="540">
        <v>9030</v>
      </c>
      <c r="D32" s="540">
        <v>6000</v>
      </c>
      <c r="E32" s="549" t="str">
        <f t="shared" si="1"/>
        <v/>
      </c>
      <c r="F32" s="185" t="str">
        <f t="shared" si="0"/>
        <v>是</v>
      </c>
    </row>
    <row r="33" ht="36" customHeight="1" spans="1:6">
      <c r="A33" s="395">
        <v>23008</v>
      </c>
      <c r="B33" s="554" t="s">
        <v>98</v>
      </c>
      <c r="C33" s="540">
        <v>32500</v>
      </c>
      <c r="D33" s="540"/>
      <c r="E33" s="549" t="str">
        <f t="shared" si="1"/>
        <v/>
      </c>
      <c r="F33" s="185" t="str">
        <f t="shared" si="0"/>
        <v>是</v>
      </c>
    </row>
    <row r="34" ht="37.5" customHeight="1" spans="1:6">
      <c r="A34" s="555">
        <v>23015</v>
      </c>
      <c r="B34" s="534" t="s">
        <v>99</v>
      </c>
      <c r="C34" s="540">
        <v>6</v>
      </c>
      <c r="D34" s="540"/>
      <c r="E34" s="549" t="str">
        <f t="shared" si="1"/>
        <v/>
      </c>
      <c r="F34" s="185" t="str">
        <f t="shared" si="0"/>
        <v>是</v>
      </c>
    </row>
    <row r="35" s="524" customFormat="1" ht="36" customHeight="1" spans="1:6">
      <c r="A35" s="555">
        <v>23016</v>
      </c>
      <c r="B35" s="534" t="s">
        <v>100</v>
      </c>
      <c r="C35" s="540"/>
      <c r="D35" s="540"/>
      <c r="E35" s="549" t="str">
        <f t="shared" si="1"/>
        <v/>
      </c>
      <c r="F35" s="185" t="str">
        <f t="shared" si="0"/>
        <v>否</v>
      </c>
    </row>
    <row r="36" s="524" customFormat="1" ht="37.5" customHeight="1" spans="1:6">
      <c r="A36" s="392">
        <v>231</v>
      </c>
      <c r="B36" s="240" t="s">
        <v>101</v>
      </c>
      <c r="C36" s="516">
        <v>41138</v>
      </c>
      <c r="D36" s="516">
        <v>15500</v>
      </c>
      <c r="E36" s="551" t="str">
        <f t="shared" si="1"/>
        <v/>
      </c>
      <c r="F36" s="185" t="str">
        <f t="shared" si="0"/>
        <v>是</v>
      </c>
    </row>
    <row r="37" s="524" customFormat="1" ht="37.5" customHeight="1" spans="1:6">
      <c r="A37" s="392">
        <v>23009</v>
      </c>
      <c r="B37" s="556" t="s">
        <v>102</v>
      </c>
      <c r="C37" s="516">
        <v>23304</v>
      </c>
      <c r="D37" s="516"/>
      <c r="E37" s="551" t="str">
        <f t="shared" si="1"/>
        <v/>
      </c>
      <c r="F37" s="185" t="str">
        <f t="shared" si="0"/>
        <v>是</v>
      </c>
    </row>
    <row r="38" ht="37.5" customHeight="1" spans="1:6">
      <c r="A38" s="535"/>
      <c r="B38" s="543" t="s">
        <v>103</v>
      </c>
      <c r="C38" s="516">
        <f>SUM(C30,C31,C36,C37)</f>
        <v>425156</v>
      </c>
      <c r="D38" s="516">
        <f>SUM(D30,D31,D36,D37)</f>
        <v>341500</v>
      </c>
      <c r="E38" s="551">
        <f t="shared" si="1"/>
        <v>-0.197</v>
      </c>
      <c r="F38" s="185" t="str">
        <f t="shared" si="0"/>
        <v>是</v>
      </c>
    </row>
    <row r="39" spans="2:4">
      <c r="B39" s="557"/>
      <c r="D39" s="522"/>
    </row>
    <row r="41" spans="4:4">
      <c r="D41" s="522"/>
    </row>
    <row r="43" spans="4:4">
      <c r="D43" s="522"/>
    </row>
    <row r="44" spans="4:4">
      <c r="D44" s="522"/>
    </row>
    <row r="46" spans="4:4">
      <c r="D46" s="522"/>
    </row>
    <row r="47" spans="4:4">
      <c r="D47" s="522"/>
    </row>
    <row r="48" spans="4:4">
      <c r="D48" s="522"/>
    </row>
    <row r="49" spans="4:4">
      <c r="D49" s="522"/>
    </row>
    <row r="51" spans="4:4">
      <c r="D51" s="522"/>
    </row>
  </sheetData>
  <mergeCells count="1">
    <mergeCell ref="B1:E1"/>
  </mergeCells>
  <conditionalFormatting sqref="D32">
    <cfRule type="cellIs" dxfId="0" priority="4" stopIfTrue="1" operator="lessThanOrEqual">
      <formula>-1</formula>
    </cfRule>
  </conditionalFormatting>
  <conditionalFormatting sqref="D33">
    <cfRule type="cellIs" dxfId="0" priority="1" stopIfTrue="1" operator="lessThanOrEqual">
      <formula>-1</formula>
    </cfRule>
  </conditionalFormatting>
  <conditionalFormatting sqref="C34:D34">
    <cfRule type="expression" dxfId="1" priority="3" stopIfTrue="1">
      <formula>"len($A:$A)=3"</formula>
    </cfRule>
  </conditionalFormatting>
  <conditionalFormatting sqref="D34">
    <cfRule type="cellIs" dxfId="0" priority="6" stopIfTrue="1" operator="greaterThan">
      <formula>5</formula>
    </cfRule>
    <cfRule type="cellIs" dxfId="2" priority="5" stopIfTrue="1" operator="lessThan">
      <formula>0</formula>
    </cfRule>
  </conditionalFormatting>
  <conditionalFormatting sqref="C38:D38">
    <cfRule type="expression" dxfId="1" priority="2" stopIfTrue="1">
      <formula>"len($A:$A)=3"</formula>
    </cfRule>
  </conditionalFormatting>
  <conditionalFormatting sqref="F4:F39">
    <cfRule type="cellIs" dxfId="2" priority="17" stopIfTrue="1" operator="lessThan">
      <formula>0</formula>
    </cfRule>
  </conditionalFormatting>
  <conditionalFormatting sqref="E2 D39:E44">
    <cfRule type="cellIs" dxfId="0" priority="33" stopIfTrue="1" operator="lessThanOrEqual">
      <formula>-1</formula>
    </cfRule>
  </conditionalFormatting>
  <conditionalFormatting sqref="A34:B35">
    <cfRule type="expression" dxfId="1" priority="15"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B0F0"/>
  </sheetPr>
  <dimension ref="A1:F44"/>
  <sheetViews>
    <sheetView showGridLines="0" showZeros="0" zoomScale="90" zoomScaleNormal="90" workbookViewId="0">
      <pane ySplit="3" topLeftCell="A26" activePane="bottomLeft" state="frozen"/>
      <selection/>
      <selection pane="bottomLeft" activeCell="J32" sqref="J32"/>
    </sheetView>
  </sheetViews>
  <sheetFormatPr defaultColWidth="9" defaultRowHeight="14.25" outlineLevelCol="5"/>
  <cols>
    <col min="1" max="1" width="14.5" style="204" customWidth="1"/>
    <col min="2" max="2" width="50.75" style="204" customWidth="1"/>
    <col min="3" max="4" width="20.6333333333333" style="464" customWidth="1"/>
    <col min="5" max="5" width="20.6333333333333" style="204" customWidth="1"/>
    <col min="6" max="16384" width="9" style="218"/>
  </cols>
  <sheetData>
    <row r="1" s="460" customFormat="1" ht="45" customHeight="1" spans="1:5">
      <c r="A1" s="466"/>
      <c r="B1" s="466" t="s">
        <v>104</v>
      </c>
      <c r="C1" s="466"/>
      <c r="D1" s="466"/>
      <c r="E1" s="466"/>
    </row>
    <row r="2" ht="18.95" customHeight="1" spans="2:5">
      <c r="B2" s="525"/>
      <c r="C2" s="468"/>
      <c r="D2" s="468"/>
      <c r="E2" s="470" t="s">
        <v>1</v>
      </c>
    </row>
    <row r="3" s="523" customFormat="1" ht="45" customHeight="1" spans="1:6">
      <c r="A3" s="526" t="s">
        <v>2</v>
      </c>
      <c r="B3" s="385" t="s">
        <v>3</v>
      </c>
      <c r="C3" s="183" t="s">
        <v>105</v>
      </c>
      <c r="D3" s="183" t="s">
        <v>5</v>
      </c>
      <c r="E3" s="183" t="s">
        <v>106</v>
      </c>
      <c r="F3" s="312" t="s">
        <v>7</v>
      </c>
    </row>
    <row r="4" ht="32.1" customHeight="1" spans="1:6">
      <c r="A4" s="527" t="s">
        <v>8</v>
      </c>
      <c r="B4" s="528" t="s">
        <v>9</v>
      </c>
      <c r="C4" s="484">
        <f>SUBTOTAL(9,C5:C19)</f>
        <v>59150</v>
      </c>
      <c r="D4" s="484">
        <f>SUBTOTAL(9,D5:D19)</f>
        <v>53500</v>
      </c>
      <c r="E4" s="529">
        <f>IF(C4&lt;&gt;0,IF((D4/C4-1)&lt;-30%,"",IF((D4/C4-1)&gt;30%,"",D4/C4-1)),"")</f>
        <v>-0.096</v>
      </c>
      <c r="F4" s="185" t="str">
        <f t="shared" ref="F4:F40" si="0">IF(LEN(A4)=3,"是",IF(B4&lt;&gt;"",IF(SUM(C4:D4)&lt;&gt;0,"是","否"),"是"))</f>
        <v>是</v>
      </c>
    </row>
    <row r="5" ht="32.1" customHeight="1" spans="1:6">
      <c r="A5" s="395" t="s">
        <v>107</v>
      </c>
      <c r="B5" s="530" t="s">
        <v>10</v>
      </c>
      <c r="C5" s="508">
        <v>21147</v>
      </c>
      <c r="D5" s="508">
        <v>18824</v>
      </c>
      <c r="E5" s="529">
        <f t="shared" ref="E5:E40" si="1">IF(C5&lt;&gt;0,IF((D5/C5-1)&lt;-30%,"",IF((D5/C5-1)&gt;30%,"",D5/C5-1)),"")</f>
        <v>-0.11</v>
      </c>
      <c r="F5" s="185" t="str">
        <f t="shared" si="0"/>
        <v>是</v>
      </c>
    </row>
    <row r="6" ht="32.1" customHeight="1" spans="1:6">
      <c r="A6" s="395" t="s">
        <v>108</v>
      </c>
      <c r="B6" s="530" t="s">
        <v>11</v>
      </c>
      <c r="C6" s="508">
        <v>1937</v>
      </c>
      <c r="D6" s="508">
        <v>1446</v>
      </c>
      <c r="E6" s="529">
        <f t="shared" si="1"/>
        <v>-0.253</v>
      </c>
      <c r="F6" s="185" t="str">
        <f t="shared" si="0"/>
        <v>是</v>
      </c>
    </row>
    <row r="7" ht="32.1" customHeight="1" spans="1:6">
      <c r="A7" s="395" t="s">
        <v>109</v>
      </c>
      <c r="B7" s="530" t="s">
        <v>12</v>
      </c>
      <c r="C7" s="508">
        <v>682</v>
      </c>
      <c r="D7" s="508">
        <v>685</v>
      </c>
      <c r="E7" s="529">
        <f t="shared" si="1"/>
        <v>0.004</v>
      </c>
      <c r="F7" s="185" t="str">
        <f t="shared" si="0"/>
        <v>是</v>
      </c>
    </row>
    <row r="8" s="218" customFormat="1" ht="32.1" customHeight="1" spans="1:6">
      <c r="A8" s="395" t="s">
        <v>110</v>
      </c>
      <c r="B8" s="530" t="s">
        <v>13</v>
      </c>
      <c r="C8" s="508">
        <v>290</v>
      </c>
      <c r="D8" s="508">
        <v>300</v>
      </c>
      <c r="E8" s="529">
        <f t="shared" si="1"/>
        <v>0.034</v>
      </c>
      <c r="F8" s="185" t="str">
        <f t="shared" si="0"/>
        <v>是</v>
      </c>
    </row>
    <row r="9" ht="32.1" customHeight="1" spans="1:6">
      <c r="A9" s="395" t="s">
        <v>111</v>
      </c>
      <c r="B9" s="530" t="s">
        <v>14</v>
      </c>
      <c r="C9" s="508">
        <v>2165</v>
      </c>
      <c r="D9" s="508">
        <v>3815</v>
      </c>
      <c r="E9" s="529" t="str">
        <f t="shared" si="1"/>
        <v/>
      </c>
      <c r="F9" s="185" t="str">
        <f t="shared" si="0"/>
        <v>是</v>
      </c>
    </row>
    <row r="10" s="218" customFormat="1" ht="32.1" customHeight="1" spans="1:6">
      <c r="A10" s="395" t="s">
        <v>112</v>
      </c>
      <c r="B10" s="530" t="s">
        <v>15</v>
      </c>
      <c r="C10" s="508">
        <v>1633</v>
      </c>
      <c r="D10" s="508">
        <v>2551</v>
      </c>
      <c r="E10" s="529" t="str">
        <f t="shared" si="1"/>
        <v/>
      </c>
      <c r="F10" s="185" t="str">
        <f t="shared" si="0"/>
        <v>是</v>
      </c>
    </row>
    <row r="11" s="218" customFormat="1" ht="32.1" customHeight="1" spans="1:6">
      <c r="A11" s="395" t="s">
        <v>113</v>
      </c>
      <c r="B11" s="530" t="s">
        <v>16</v>
      </c>
      <c r="C11" s="508">
        <v>1007</v>
      </c>
      <c r="D11" s="508">
        <v>905</v>
      </c>
      <c r="E11" s="529">
        <f t="shared" si="1"/>
        <v>-0.101</v>
      </c>
      <c r="F11" s="185" t="str">
        <f t="shared" si="0"/>
        <v>是</v>
      </c>
    </row>
    <row r="12" s="218" customFormat="1" ht="32.1" customHeight="1" spans="1:6">
      <c r="A12" s="395" t="s">
        <v>114</v>
      </c>
      <c r="B12" s="530" t="s">
        <v>17</v>
      </c>
      <c r="C12" s="508">
        <v>747</v>
      </c>
      <c r="D12" s="508">
        <v>659</v>
      </c>
      <c r="E12" s="529">
        <f t="shared" si="1"/>
        <v>-0.118</v>
      </c>
      <c r="F12" s="185" t="str">
        <f t="shared" si="0"/>
        <v>是</v>
      </c>
    </row>
    <row r="13" s="218" customFormat="1" ht="32.1" customHeight="1" spans="1:6">
      <c r="A13" s="395" t="s">
        <v>115</v>
      </c>
      <c r="B13" s="530" t="s">
        <v>18</v>
      </c>
      <c r="C13" s="508">
        <v>11000</v>
      </c>
      <c r="D13" s="508">
        <f>8128+1200</f>
        <v>9328</v>
      </c>
      <c r="E13" s="529">
        <f t="shared" si="1"/>
        <v>-0.152</v>
      </c>
      <c r="F13" s="185" t="str">
        <f t="shared" si="0"/>
        <v>是</v>
      </c>
    </row>
    <row r="14" s="218" customFormat="1" ht="32.1" customHeight="1" spans="1:6">
      <c r="A14" s="395" t="s">
        <v>116</v>
      </c>
      <c r="B14" s="530" t="s">
        <v>19</v>
      </c>
      <c r="C14" s="508">
        <v>970</v>
      </c>
      <c r="D14" s="508">
        <v>946</v>
      </c>
      <c r="E14" s="529">
        <f t="shared" si="1"/>
        <v>-0.025</v>
      </c>
      <c r="F14" s="185" t="str">
        <f t="shared" si="0"/>
        <v>是</v>
      </c>
    </row>
    <row r="15" ht="32.1" customHeight="1" spans="1:6">
      <c r="A15" s="395" t="s">
        <v>117</v>
      </c>
      <c r="B15" s="530" t="s">
        <v>20</v>
      </c>
      <c r="C15" s="508">
        <v>1750</v>
      </c>
      <c r="D15" s="508">
        <v>875</v>
      </c>
      <c r="E15" s="529" t="str">
        <f t="shared" si="1"/>
        <v/>
      </c>
      <c r="F15" s="185" t="str">
        <f t="shared" si="0"/>
        <v>是</v>
      </c>
    </row>
    <row r="16" s="218" customFormat="1" ht="32.1" customHeight="1" spans="1:6">
      <c r="A16" s="395" t="s">
        <v>118</v>
      </c>
      <c r="B16" s="530" t="s">
        <v>21</v>
      </c>
      <c r="C16" s="508">
        <v>9700</v>
      </c>
      <c r="D16" s="508">
        <f>7176+400</f>
        <v>7576</v>
      </c>
      <c r="E16" s="529">
        <f t="shared" si="1"/>
        <v>-0.219</v>
      </c>
      <c r="F16" s="185" t="str">
        <f t="shared" si="0"/>
        <v>是</v>
      </c>
    </row>
    <row r="17" s="218" customFormat="1" ht="32.1" customHeight="1" spans="1:6">
      <c r="A17" s="395" t="s">
        <v>119</v>
      </c>
      <c r="B17" s="530" t="s">
        <v>22</v>
      </c>
      <c r="C17" s="508">
        <v>5200</v>
      </c>
      <c r="D17" s="508">
        <v>5500</v>
      </c>
      <c r="E17" s="529">
        <f t="shared" si="1"/>
        <v>0.058</v>
      </c>
      <c r="F17" s="185" t="str">
        <f t="shared" si="0"/>
        <v>是</v>
      </c>
    </row>
    <row r="18" s="218" customFormat="1" ht="32.1" customHeight="1" spans="1:6">
      <c r="A18" s="395" t="s">
        <v>120</v>
      </c>
      <c r="B18" s="530" t="s">
        <v>23</v>
      </c>
      <c r="C18" s="508">
        <v>200</v>
      </c>
      <c r="D18" s="508">
        <v>90</v>
      </c>
      <c r="E18" s="529" t="str">
        <f t="shared" si="1"/>
        <v/>
      </c>
      <c r="F18" s="185" t="str">
        <f t="shared" si="0"/>
        <v>是</v>
      </c>
    </row>
    <row r="19" s="218" customFormat="1" ht="32.1" customHeight="1" spans="1:6">
      <c r="A19" s="575" t="s">
        <v>121</v>
      </c>
      <c r="B19" s="530" t="s">
        <v>24</v>
      </c>
      <c r="C19" s="508">
        <v>722</v>
      </c>
      <c r="D19" s="508">
        <v>0</v>
      </c>
      <c r="E19" s="529" t="str">
        <f t="shared" si="1"/>
        <v/>
      </c>
      <c r="F19" s="185" t="str">
        <f t="shared" si="0"/>
        <v>是</v>
      </c>
    </row>
    <row r="20" ht="32.1" customHeight="1" spans="1:6">
      <c r="A20" s="392" t="s">
        <v>25</v>
      </c>
      <c r="B20" s="528" t="s">
        <v>26</v>
      </c>
      <c r="C20" s="531">
        <f>SUM(C21:C28)</f>
        <v>37150</v>
      </c>
      <c r="D20" s="516">
        <f>SUM(D21:D28)</f>
        <v>42900</v>
      </c>
      <c r="E20" s="532">
        <f t="shared" si="1"/>
        <v>0.155</v>
      </c>
      <c r="F20" s="185" t="str">
        <f t="shared" si="0"/>
        <v>是</v>
      </c>
    </row>
    <row r="21" ht="32.1" customHeight="1" spans="1:6">
      <c r="A21" s="533" t="s">
        <v>122</v>
      </c>
      <c r="B21" s="530" t="s">
        <v>27</v>
      </c>
      <c r="C21" s="508">
        <v>1900</v>
      </c>
      <c r="D21" s="508">
        <v>2164</v>
      </c>
      <c r="E21" s="529">
        <f t="shared" si="1"/>
        <v>0.139</v>
      </c>
      <c r="F21" s="185" t="str">
        <f t="shared" si="0"/>
        <v>是</v>
      </c>
    </row>
    <row r="22" ht="32.1" customHeight="1" spans="1:6">
      <c r="A22" s="395" t="s">
        <v>123</v>
      </c>
      <c r="B22" s="534" t="s">
        <v>28</v>
      </c>
      <c r="C22" s="508">
        <v>5230</v>
      </c>
      <c r="D22" s="508">
        <v>3400</v>
      </c>
      <c r="E22" s="529" t="str">
        <f t="shared" si="1"/>
        <v/>
      </c>
      <c r="F22" s="185" t="str">
        <f t="shared" si="0"/>
        <v>是</v>
      </c>
    </row>
    <row r="23" ht="32.1" customHeight="1" spans="1:6">
      <c r="A23" s="395" t="s">
        <v>124</v>
      </c>
      <c r="B23" s="530" t="s">
        <v>29</v>
      </c>
      <c r="C23" s="508">
        <v>3400</v>
      </c>
      <c r="D23" s="508">
        <v>3160</v>
      </c>
      <c r="E23" s="529">
        <f t="shared" si="1"/>
        <v>-0.071</v>
      </c>
      <c r="F23" s="185" t="str">
        <f t="shared" si="0"/>
        <v>是</v>
      </c>
    </row>
    <row r="24" ht="32.1" customHeight="1" spans="1:6">
      <c r="A24" s="395" t="s">
        <v>125</v>
      </c>
      <c r="B24" s="530" t="s">
        <v>30</v>
      </c>
      <c r="C24" s="508"/>
      <c r="D24" s="508">
        <v>-117</v>
      </c>
      <c r="E24" s="529" t="str">
        <f t="shared" si="1"/>
        <v/>
      </c>
      <c r="F24" s="185" t="str">
        <f t="shared" si="0"/>
        <v>是</v>
      </c>
    </row>
    <row r="25" ht="32.1" customHeight="1" spans="1:6">
      <c r="A25" s="395" t="s">
        <v>126</v>
      </c>
      <c r="B25" s="530" t="s">
        <v>31</v>
      </c>
      <c r="C25" s="508">
        <v>24750</v>
      </c>
      <c r="D25" s="508">
        <f>33267-1600</f>
        <v>31667</v>
      </c>
      <c r="E25" s="529">
        <f t="shared" si="1"/>
        <v>0.279</v>
      </c>
      <c r="F25" s="185" t="str">
        <f t="shared" si="0"/>
        <v>是</v>
      </c>
    </row>
    <row r="26" s="218" customFormat="1" ht="32.1" customHeight="1" spans="1:6">
      <c r="A26" s="395" t="s">
        <v>127</v>
      </c>
      <c r="B26" s="530" t="s">
        <v>32</v>
      </c>
      <c r="C26" s="508"/>
      <c r="D26" s="508">
        <v>0</v>
      </c>
      <c r="E26" s="529" t="str">
        <f t="shared" si="1"/>
        <v/>
      </c>
      <c r="F26" s="185" t="str">
        <f t="shared" si="0"/>
        <v>否</v>
      </c>
    </row>
    <row r="27" ht="32.1" customHeight="1" spans="1:6">
      <c r="A27" s="395" t="s">
        <v>128</v>
      </c>
      <c r="B27" s="530" t="s">
        <v>33</v>
      </c>
      <c r="C27" s="508">
        <v>1700</v>
      </c>
      <c r="D27" s="508">
        <v>2600</v>
      </c>
      <c r="E27" s="529" t="str">
        <f t="shared" si="1"/>
        <v/>
      </c>
      <c r="F27" s="185" t="str">
        <f t="shared" si="0"/>
        <v>是</v>
      </c>
    </row>
    <row r="28" ht="32.1" customHeight="1" spans="1:6">
      <c r="A28" s="395">
        <v>10399</v>
      </c>
      <c r="B28" s="530" t="s">
        <v>34</v>
      </c>
      <c r="C28" s="508">
        <v>170</v>
      </c>
      <c r="D28" s="508">
        <v>26</v>
      </c>
      <c r="E28" s="529" t="str">
        <f t="shared" si="1"/>
        <v/>
      </c>
      <c r="F28" s="185" t="str">
        <f t="shared" si="0"/>
        <v>是</v>
      </c>
    </row>
    <row r="29" ht="32.1" customHeight="1" spans="1:6">
      <c r="A29" s="395"/>
      <c r="B29" s="530"/>
      <c r="C29" s="508"/>
      <c r="D29" s="508"/>
      <c r="E29" s="529" t="str">
        <f t="shared" si="1"/>
        <v/>
      </c>
      <c r="F29" s="185" t="str">
        <f t="shared" si="0"/>
        <v>是</v>
      </c>
    </row>
    <row r="30" s="381" customFormat="1" ht="32.1" customHeight="1" spans="1:6">
      <c r="A30" s="535"/>
      <c r="B30" s="536" t="s">
        <v>129</v>
      </c>
      <c r="C30" s="484">
        <f>SUM(C20,C4)</f>
        <v>96300</v>
      </c>
      <c r="D30" s="484">
        <f>SUM(D20,D4)</f>
        <v>96400</v>
      </c>
      <c r="E30" s="532">
        <f t="shared" si="1"/>
        <v>0.001</v>
      </c>
      <c r="F30" s="185" t="str">
        <f t="shared" si="0"/>
        <v>是</v>
      </c>
    </row>
    <row r="31" ht="32.1" customHeight="1" spans="1:6">
      <c r="A31" s="392">
        <v>105</v>
      </c>
      <c r="B31" s="240" t="s">
        <v>36</v>
      </c>
      <c r="C31" s="484">
        <v>20480</v>
      </c>
      <c r="D31" s="484">
        <v>13450</v>
      </c>
      <c r="E31" s="532" t="str">
        <f t="shared" si="1"/>
        <v/>
      </c>
      <c r="F31" s="185" t="str">
        <f t="shared" si="0"/>
        <v>是</v>
      </c>
    </row>
    <row r="32" ht="32.1" customHeight="1" spans="1:6">
      <c r="A32" s="537">
        <v>110</v>
      </c>
      <c r="B32" s="538" t="s">
        <v>37</v>
      </c>
      <c r="C32" s="484">
        <f>SUM(C33:C39)</f>
        <v>231700</v>
      </c>
      <c r="D32" s="484">
        <f>SUM(D33:D39)</f>
        <v>231650</v>
      </c>
      <c r="E32" s="532">
        <f t="shared" si="1"/>
        <v>0</v>
      </c>
      <c r="F32" s="185" t="str">
        <f t="shared" si="0"/>
        <v>是</v>
      </c>
    </row>
    <row r="33" ht="32.1" customHeight="1" spans="1:6">
      <c r="A33" s="415">
        <v>11001</v>
      </c>
      <c r="B33" s="368" t="s">
        <v>38</v>
      </c>
      <c r="C33" s="508">
        <v>6139</v>
      </c>
      <c r="D33" s="508">
        <v>6139</v>
      </c>
      <c r="E33" s="529">
        <f t="shared" si="1"/>
        <v>0</v>
      </c>
      <c r="F33" s="185" t="str">
        <f t="shared" si="0"/>
        <v>是</v>
      </c>
    </row>
    <row r="34" ht="32.1" customHeight="1" spans="1:6">
      <c r="A34" s="415"/>
      <c r="B34" s="368" t="s">
        <v>39</v>
      </c>
      <c r="C34" s="508">
        <v>149655</v>
      </c>
      <c r="D34" s="508">
        <v>167207</v>
      </c>
      <c r="E34" s="529">
        <f t="shared" si="1"/>
        <v>0.117</v>
      </c>
      <c r="F34" s="185" t="str">
        <f t="shared" si="0"/>
        <v>是</v>
      </c>
    </row>
    <row r="35" ht="32.1" customHeight="1" spans="1:6">
      <c r="A35" s="415">
        <v>11006</v>
      </c>
      <c r="B35" s="368" t="s">
        <v>130</v>
      </c>
      <c r="C35" s="539"/>
      <c r="D35" s="540"/>
      <c r="E35" s="529" t="str">
        <f t="shared" si="1"/>
        <v/>
      </c>
      <c r="F35" s="185" t="str">
        <f t="shared" si="0"/>
        <v>否</v>
      </c>
    </row>
    <row r="36" ht="32.1" customHeight="1" spans="1:6">
      <c r="A36" s="415">
        <v>11008</v>
      </c>
      <c r="B36" s="368" t="s">
        <v>40</v>
      </c>
      <c r="C36" s="508">
        <v>50906</v>
      </c>
      <c r="D36" s="508">
        <v>23304</v>
      </c>
      <c r="E36" s="529" t="str">
        <f t="shared" si="1"/>
        <v/>
      </c>
      <c r="F36" s="185" t="str">
        <f t="shared" si="0"/>
        <v>是</v>
      </c>
    </row>
    <row r="37" ht="32.1" customHeight="1" spans="1:6">
      <c r="A37" s="415">
        <v>11009</v>
      </c>
      <c r="B37" s="368" t="s">
        <v>41</v>
      </c>
      <c r="C37" s="508"/>
      <c r="D37" s="508">
        <v>35000</v>
      </c>
      <c r="E37" s="529" t="str">
        <f t="shared" si="1"/>
        <v/>
      </c>
      <c r="F37" s="185" t="str">
        <f t="shared" si="0"/>
        <v>是</v>
      </c>
    </row>
    <row r="38" s="524" customFormat="1" ht="32.1" customHeight="1" spans="1:6">
      <c r="A38" s="541">
        <v>11013</v>
      </c>
      <c r="B38" s="371" t="s">
        <v>42</v>
      </c>
      <c r="C38" s="508"/>
      <c r="D38" s="508"/>
      <c r="E38" s="529" t="str">
        <f t="shared" si="1"/>
        <v/>
      </c>
      <c r="F38" s="185" t="str">
        <f t="shared" si="0"/>
        <v>否</v>
      </c>
    </row>
    <row r="39" ht="32.1" customHeight="1" spans="1:6">
      <c r="A39" s="415">
        <v>11015</v>
      </c>
      <c r="B39" s="371" t="s">
        <v>43</v>
      </c>
      <c r="C39" s="508">
        <v>25000</v>
      </c>
      <c r="D39" s="508"/>
      <c r="E39" s="529" t="str">
        <f t="shared" si="1"/>
        <v/>
      </c>
      <c r="F39" s="185" t="str">
        <f t="shared" si="0"/>
        <v>是</v>
      </c>
    </row>
    <row r="40" ht="32.1" customHeight="1" spans="1:6">
      <c r="A40" s="542"/>
      <c r="B40" s="543" t="s">
        <v>44</v>
      </c>
      <c r="C40" s="531">
        <f>SUM(C30,C31,C32)</f>
        <v>348480</v>
      </c>
      <c r="D40" s="531">
        <f>SUM(D30,D31,D32)</f>
        <v>341500</v>
      </c>
      <c r="E40" s="532">
        <f t="shared" si="1"/>
        <v>-0.02</v>
      </c>
      <c r="F40" s="185" t="str">
        <f t="shared" si="0"/>
        <v>是</v>
      </c>
    </row>
    <row r="41" spans="4:4">
      <c r="D41" s="520"/>
    </row>
    <row r="42" spans="4:4">
      <c r="D42" s="520"/>
    </row>
    <row r="43" spans="4:4">
      <c r="D43" s="520"/>
    </row>
    <row r="44" spans="4:4">
      <c r="D44" s="520"/>
    </row>
  </sheetData>
  <mergeCells count="1">
    <mergeCell ref="B1:E1"/>
  </mergeCells>
  <conditionalFormatting sqref="E2">
    <cfRule type="cellIs" dxfId="0" priority="172" stopIfTrue="1" operator="lessThanOrEqual">
      <formula>-1</formula>
    </cfRule>
  </conditionalFormatting>
  <conditionalFormatting sqref="C4:D4">
    <cfRule type="expression" dxfId="1" priority="121" stopIfTrue="1">
      <formula>"len($A:$A)=3"</formula>
    </cfRule>
    <cfRule type="expression" dxfId="1" priority="120" stopIfTrue="1">
      <formula>"len($A:$A)=3"</formula>
    </cfRule>
    <cfRule type="expression" dxfId="1" priority="133" stopIfTrue="1">
      <formula>"len($A:$A)=3"</formula>
    </cfRule>
  </conditionalFormatting>
  <conditionalFormatting sqref="D4">
    <cfRule type="expression" dxfId="1" priority="119" stopIfTrue="1">
      <formula>"len($A:$A)=3"</formula>
    </cfRule>
    <cfRule type="expression" dxfId="1" priority="118" stopIfTrue="1">
      <formula>"len($A:$A)=3"</formula>
    </cfRule>
  </conditionalFormatting>
  <conditionalFormatting sqref="A31:B31">
    <cfRule type="expression" dxfId="1" priority="178" stopIfTrue="1">
      <formula>"len($A:$A)=3"</formula>
    </cfRule>
  </conditionalFormatting>
  <conditionalFormatting sqref="C31">
    <cfRule type="expression" dxfId="1" priority="2" stopIfTrue="1">
      <formula>"len($A:$A)=3"</formula>
    </cfRule>
    <cfRule type="expression" dxfId="1" priority="1" stopIfTrue="1">
      <formula>"len($A:$A)=3"</formula>
    </cfRule>
  </conditionalFormatting>
  <conditionalFormatting sqref="D31">
    <cfRule type="expression" dxfId="1" priority="14" stopIfTrue="1">
      <formula>"len($A:$A)=3"</formula>
    </cfRule>
    <cfRule type="expression" dxfId="1" priority="13" stopIfTrue="1">
      <formula>"len($A:$A)=3"</formula>
    </cfRule>
    <cfRule type="expression" dxfId="1" priority="18" stopIfTrue="1">
      <formula>"len($A:$A)=3"</formula>
    </cfRule>
    <cfRule type="expression" dxfId="1" priority="17" stopIfTrue="1">
      <formula>"len($A:$A)=3"</formula>
    </cfRule>
    <cfRule type="expression" dxfId="1" priority="16" stopIfTrue="1">
      <formula>"len($A:$A)=3"</formula>
    </cfRule>
    <cfRule type="expression" dxfId="1" priority="15" stopIfTrue="1">
      <formula>"len($A:$A)=3"</formula>
    </cfRule>
  </conditionalFormatting>
  <conditionalFormatting sqref="C32:D32">
    <cfRule type="expression" dxfId="1" priority="117" stopIfTrue="1">
      <formula>"len($A:$A)=3"</formula>
    </cfRule>
    <cfRule type="expression" dxfId="1" priority="116" stopIfTrue="1">
      <formula>"len($A:$A)=3"</formula>
    </cfRule>
    <cfRule type="expression" dxfId="1" priority="115" stopIfTrue="1">
      <formula>"len($A:$A)=3"</formula>
    </cfRule>
    <cfRule type="expression" dxfId="1" priority="130" stopIfTrue="1">
      <formula>"len($A:$A)=3"</formula>
    </cfRule>
  </conditionalFormatting>
  <conditionalFormatting sqref="D33">
    <cfRule type="expression" dxfId="1" priority="37" stopIfTrue="1">
      <formula>"len($A:$A)=3"</formula>
    </cfRule>
    <cfRule type="expression" dxfId="1" priority="36" stopIfTrue="1">
      <formula>"len($A:$A)=3"</formula>
    </cfRule>
  </conditionalFormatting>
  <conditionalFormatting sqref="C34">
    <cfRule type="expression" dxfId="1" priority="8" stopIfTrue="1">
      <formula>"len($A:$A)=3"</formula>
    </cfRule>
    <cfRule type="expression" dxfId="1" priority="7" stopIfTrue="1">
      <formula>"len($A:$A)=3"</formula>
    </cfRule>
    <cfRule type="expression" dxfId="1" priority="6" stopIfTrue="1">
      <formula>"len($A:$A)=3"</formula>
    </cfRule>
    <cfRule type="expression" dxfId="1" priority="5" stopIfTrue="1">
      <formula>"len($A:$A)=3"</formula>
    </cfRule>
  </conditionalFormatting>
  <conditionalFormatting sqref="C36:D36">
    <cfRule type="expression" dxfId="1" priority="32" stopIfTrue="1">
      <formula>"len($A:$A)=3"</formula>
    </cfRule>
  </conditionalFormatting>
  <conditionalFormatting sqref="C39">
    <cfRule type="expression" dxfId="1" priority="4" stopIfTrue="1">
      <formula>"len($A:$A)=3"</formula>
    </cfRule>
    <cfRule type="expression" dxfId="1" priority="3" stopIfTrue="1">
      <formula>"len($A:$A)=3"</formula>
    </cfRule>
  </conditionalFormatting>
  <conditionalFormatting sqref="D39">
    <cfRule type="expression" dxfId="1" priority="30" stopIfTrue="1">
      <formula>"len($A:$A)=3"</formula>
    </cfRule>
    <cfRule type="expression" dxfId="1" priority="27" stopIfTrue="1">
      <formula>"len($A:$A)=3"</formula>
    </cfRule>
    <cfRule type="expression" dxfId="1" priority="25" stopIfTrue="1">
      <formula>"len($A:$A)=3"</formula>
    </cfRule>
  </conditionalFormatting>
  <conditionalFormatting sqref="C40:D40">
    <cfRule type="expression" dxfId="1" priority="114" stopIfTrue="1">
      <formula>"len($A:$A)=3"</formula>
    </cfRule>
    <cfRule type="expression" dxfId="1" priority="127" stopIfTrue="1">
      <formula>"len($A:$A)=3"</formula>
    </cfRule>
    <cfRule type="expression" dxfId="1" priority="138" stopIfTrue="1">
      <formula>"len($A:$A)=3"</formula>
    </cfRule>
  </conditionalFormatting>
  <conditionalFormatting sqref="B4:B6">
    <cfRule type="expression" dxfId="1" priority="171" stopIfTrue="1">
      <formula>"len($A:$A)=3"</formula>
    </cfRule>
  </conditionalFormatting>
  <conditionalFormatting sqref="B7:B8">
    <cfRule type="expression" dxfId="1" priority="170" stopIfTrue="1">
      <formula>"len($A:$A)=3"</formula>
    </cfRule>
  </conditionalFormatting>
  <conditionalFormatting sqref="B38:B39">
    <cfRule type="expression" dxfId="1" priority="146" stopIfTrue="1">
      <formula>"len($A:$A)=3"</formula>
    </cfRule>
    <cfRule type="expression" dxfId="1" priority="147" stopIfTrue="1">
      <formula>"len($A:$A)=3"</formula>
    </cfRule>
  </conditionalFormatting>
  <conditionalFormatting sqref="C5:C6">
    <cfRule type="expression" dxfId="1" priority="12" stopIfTrue="1">
      <formula>"len($A:$A)=3"</formula>
    </cfRule>
  </conditionalFormatting>
  <conditionalFormatting sqref="C5:C19">
    <cfRule type="expression" dxfId="1" priority="10" stopIfTrue="1">
      <formula>"len($A:$A)=3"</formula>
    </cfRule>
  </conditionalFormatting>
  <conditionalFormatting sqref="C7:C8">
    <cfRule type="expression" dxfId="1" priority="11" stopIfTrue="1">
      <formula>"len($A:$A)=3"</formula>
    </cfRule>
  </conditionalFormatting>
  <conditionalFormatting sqref="C21:C29">
    <cfRule type="expression" dxfId="1" priority="9" stopIfTrue="1">
      <formula>"len($A:$A)=3"</formula>
    </cfRule>
  </conditionalFormatting>
  <conditionalFormatting sqref="D5:D19">
    <cfRule type="expression" dxfId="1" priority="50" stopIfTrue="1">
      <formula>"len($A:$A)=3"</formula>
    </cfRule>
    <cfRule type="expression" dxfId="1" priority="49" stopIfTrue="1">
      <formula>"len($A:$A)=3"</formula>
    </cfRule>
    <cfRule type="expression" dxfId="1" priority="54" stopIfTrue="1">
      <formula>"len($A:$A)=3"</formula>
    </cfRule>
    <cfRule type="expression" dxfId="1" priority="53" stopIfTrue="1">
      <formula>"len($A:$A)=3"</formula>
    </cfRule>
    <cfRule type="expression" dxfId="1" priority="52" stopIfTrue="1">
      <formula>"len($A:$A)=3"</formula>
    </cfRule>
    <cfRule type="expression" dxfId="1" priority="51" stopIfTrue="1">
      <formula>"len($A:$A)=3"</formula>
    </cfRule>
  </conditionalFormatting>
  <conditionalFormatting sqref="D21:D29">
    <cfRule type="expression" dxfId="1" priority="46" stopIfTrue="1">
      <formula>"len($A:$A)=3"</formula>
    </cfRule>
    <cfRule type="expression" dxfId="1" priority="43" stopIfTrue="1">
      <formula>"len($A:$A)=3"</formula>
    </cfRule>
    <cfRule type="expression" dxfId="1" priority="42" stopIfTrue="1">
      <formula>"len($A:$A)=3"</formula>
    </cfRule>
    <cfRule type="expression" dxfId="1" priority="41" stopIfTrue="1">
      <formula>"len($A:$A)=3"</formula>
    </cfRule>
    <cfRule type="expression" dxfId="1" priority="48" stopIfTrue="1">
      <formula>"len($A:$A)=3"</formula>
    </cfRule>
    <cfRule type="expression" dxfId="1" priority="47" stopIfTrue="1">
      <formula>"len($A:$A)=3"</formula>
    </cfRule>
  </conditionalFormatting>
  <conditionalFormatting sqref="D36:D37">
    <cfRule type="expression" dxfId="1" priority="26" stopIfTrue="1">
      <formula>"len($A:$A)=3"</formula>
    </cfRule>
  </conditionalFormatting>
  <conditionalFormatting sqref="D38:D39">
    <cfRule type="expression" dxfId="1" priority="28" stopIfTrue="1">
      <formula>"len($A:$A)=3"</formula>
    </cfRule>
  </conditionalFormatting>
  <conditionalFormatting sqref="F4:F58">
    <cfRule type="cellIs" dxfId="2" priority="162" stopIfTrue="1" operator="lessThan">
      <formula>0</formula>
    </cfRule>
  </conditionalFormatting>
  <conditionalFormatting sqref="A4:B28">
    <cfRule type="expression" dxfId="1" priority="168" stopIfTrue="1">
      <formula>"len($A:$A)=3"</formula>
    </cfRule>
  </conditionalFormatting>
  <conditionalFormatting sqref="C4:D4 C20:D20">
    <cfRule type="expression" dxfId="1" priority="131" stopIfTrue="1">
      <formula>"len($A:$A)=3"</formula>
    </cfRule>
  </conditionalFormatting>
  <conditionalFormatting sqref="A29:B29 B40 B41:C58 D41:D44">
    <cfRule type="expression" dxfId="1" priority="179" stopIfTrue="1">
      <formula>"len($A:$A)=3"</formula>
    </cfRule>
  </conditionalFormatting>
  <conditionalFormatting sqref="B29 B31">
    <cfRule type="expression" dxfId="1" priority="191" stopIfTrue="1">
      <formula>"len($A:$A)=3"</formula>
    </cfRule>
  </conditionalFormatting>
  <conditionalFormatting sqref="A32:B32 A35:B35">
    <cfRule type="expression" dxfId="1" priority="151" stopIfTrue="1">
      <formula>"len($A:$A)=3"</formula>
    </cfRule>
  </conditionalFormatting>
  <conditionalFormatting sqref="B32:B34 B39">
    <cfRule type="expression" dxfId="1" priority="152" stopIfTrue="1">
      <formula>"len($A:$A)=3"</formula>
    </cfRule>
  </conditionalFormatting>
  <conditionalFormatting sqref="C32:D32 C35:D35">
    <cfRule type="expression" dxfId="1" priority="129" stopIfTrue="1">
      <formula>"len($A:$A)=3"</formula>
    </cfRule>
  </conditionalFormatting>
  <conditionalFormatting sqref="A33:B34">
    <cfRule type="expression" dxfId="1" priority="150" stopIfTrue="1">
      <formula>"len($A:$A)=3"</formula>
    </cfRule>
  </conditionalFormatting>
  <conditionalFormatting sqref="C33:D33 D34">
    <cfRule type="expression" dxfId="1" priority="40" stopIfTrue="1">
      <formula>"len($A:$A)=3"</formula>
    </cfRule>
    <cfRule type="expression" dxfId="1" priority="39" stopIfTrue="1">
      <formula>"len($A:$A)=3"</formula>
    </cfRule>
    <cfRule type="expression" dxfId="1" priority="38" stopIfTrue="1">
      <formula>"len($A:$A)=3"</formula>
    </cfRule>
    <cfRule type="expression" dxfId="1" priority="35" stopIfTrue="1">
      <formula>"len($A:$A)=3"</formula>
    </cfRule>
    <cfRule type="expression" dxfId="1" priority="34" stopIfTrue="1">
      <formula>"len($A:$A)=3"</formula>
    </cfRule>
    <cfRule type="expression" dxfId="1" priority="33" stopIfTrue="1">
      <formula>"len($A:$A)=3"</formula>
    </cfRule>
  </conditionalFormatting>
  <conditionalFormatting sqref="A36:B44">
    <cfRule type="expression" dxfId="1" priority="148" stopIfTrue="1">
      <formula>"len($A:$A)=3"</formula>
    </cfRule>
  </conditionalFormatting>
  <conditionalFormatting sqref="C36:D37">
    <cfRule type="expression" dxfId="1" priority="29" stopIfTrue="1">
      <formula>"len($A:$A)=3"</formula>
    </cfRule>
    <cfRule type="expression" dxfId="1" priority="24" stopIfTrue="1">
      <formula>"len($A:$A)=3"</formula>
    </cfRule>
  </conditionalFormatting>
  <conditionalFormatting sqref="A38:B39">
    <cfRule type="expression" dxfId="1" priority="145" stopIfTrue="1">
      <formula>"len($A:$A)=3"</formula>
    </cfRule>
  </conditionalFormatting>
  <conditionalFormatting sqref="C38:D38 D39">
    <cfRule type="expression" dxfId="1" priority="31" stopIfTrue="1">
      <formula>"len($A:$A)=3"</formula>
    </cfRule>
    <cfRule type="expression" dxfId="1" priority="23" stopIfTrue="1">
      <formula>"len($A:$A)=3"</formula>
    </cfRule>
    <cfRule type="expression" dxfId="1" priority="2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00B0F0"/>
  </sheetPr>
  <dimension ref="A1:G1384"/>
  <sheetViews>
    <sheetView showGridLines="0" showZeros="0" workbookViewId="0">
      <pane xSplit="1" ySplit="3" topLeftCell="B489" activePane="bottomRight" state="frozen"/>
      <selection/>
      <selection pane="topRight"/>
      <selection pane="bottomLeft"/>
      <selection pane="bottomRight" activeCell="D2" sqref="D$1:D$1048576"/>
    </sheetView>
  </sheetViews>
  <sheetFormatPr defaultColWidth="9" defaultRowHeight="14.25" outlineLevelCol="6"/>
  <cols>
    <col min="1" max="1" width="13.125" style="463" customWidth="1"/>
    <col min="2" max="2" width="38.375" style="463" customWidth="1"/>
    <col min="3" max="3" width="20.6333333333333" style="464" customWidth="1"/>
    <col min="4" max="4" width="20.6333333333333" style="465" customWidth="1"/>
    <col min="5" max="5" width="20.6333333333333" style="380" customWidth="1"/>
    <col min="6" max="6" width="4" style="204" customWidth="1"/>
    <col min="7" max="7" width="9" style="204" customWidth="1"/>
    <col min="8" max="20" width="9" style="204"/>
    <col min="21" max="16373" width="10.625" style="204"/>
    <col min="16374" max="16384" width="9" style="204"/>
  </cols>
  <sheetData>
    <row r="1" s="460" customFormat="1" ht="45" customHeight="1" spans="1:5">
      <c r="A1" s="466"/>
      <c r="B1" s="466" t="s">
        <v>131</v>
      </c>
      <c r="C1" s="466"/>
      <c r="D1" s="467"/>
      <c r="E1" s="466"/>
    </row>
    <row r="2" s="244" customFormat="1" ht="20.1" customHeight="1" spans="1:5">
      <c r="A2" s="378"/>
      <c r="B2" s="381"/>
      <c r="C2" s="468"/>
      <c r="D2" s="469"/>
      <c r="E2" s="470" t="s">
        <v>1</v>
      </c>
    </row>
    <row r="3" s="453" customFormat="1" ht="45" customHeight="1" spans="1:7">
      <c r="A3" s="183" t="s">
        <v>2</v>
      </c>
      <c r="B3" s="385" t="s">
        <v>3</v>
      </c>
      <c r="C3" s="183" t="s">
        <v>105</v>
      </c>
      <c r="D3" s="471" t="s">
        <v>5</v>
      </c>
      <c r="E3" s="183" t="s">
        <v>106</v>
      </c>
      <c r="F3" s="312" t="s">
        <v>7</v>
      </c>
      <c r="G3" s="453" t="s">
        <v>132</v>
      </c>
    </row>
    <row r="4" ht="36" customHeight="1" spans="1:7">
      <c r="A4" s="472" t="s">
        <v>45</v>
      </c>
      <c r="B4" s="274" t="s">
        <v>46</v>
      </c>
      <c r="C4" s="473">
        <f>SUM(C5,C17,C26,C37,C48,C59,C70,C83,C92,C105,C115,C124,C135,C148,C155,C163,C169,C176,C183,C190,C197,C204,C212,C218,C224,C231,C246,C253,C259)</f>
        <v>20673</v>
      </c>
      <c r="D4" s="474">
        <f>SUM(D5,D17,D26,D37,D48,D59,D70,D83,D92,D105,D115,D124,D135,D148,D155,D163,D169,D176,D183,D190,D197,D204,D212,D218,D224,D231,D246,D253,D259)</f>
        <v>21657</v>
      </c>
      <c r="E4" s="475">
        <f t="shared" ref="E4:E67" si="0">IF(C4&gt;0,D4/C4-1,IF(C4&lt;0,-(D4/C4-1),""))</f>
        <v>0.048</v>
      </c>
      <c r="F4" s="185" t="str">
        <f t="shared" ref="F4:F67" si="1">IF(LEN(A4)=3,"是",IF(B4&lt;&gt;"",IF(SUM(C4:D4)&lt;&gt;0,"是","否"),"是"))</f>
        <v>是</v>
      </c>
      <c r="G4" s="204" t="str">
        <f t="shared" ref="G4:G67" si="2">IF(LEN(A4)=3,"类",IF(LEN(A4)=5,"款","项"))</f>
        <v>类</v>
      </c>
    </row>
    <row r="5" ht="36" customHeight="1" spans="1:7">
      <c r="A5" s="472" t="s">
        <v>133</v>
      </c>
      <c r="B5" s="274" t="s">
        <v>134</v>
      </c>
      <c r="C5" s="476">
        <f>SUM(C6:C16)</f>
        <v>1050</v>
      </c>
      <c r="D5" s="477">
        <f>SUM(D6:D16)</f>
        <v>1144</v>
      </c>
      <c r="E5" s="475">
        <f t="shared" si="0"/>
        <v>0.09</v>
      </c>
      <c r="F5" s="185" t="str">
        <f t="shared" si="1"/>
        <v>是</v>
      </c>
      <c r="G5" s="204" t="str">
        <f t="shared" si="2"/>
        <v>款</v>
      </c>
    </row>
    <row r="6" ht="36" customHeight="1" spans="1:7">
      <c r="A6" s="478" t="s">
        <v>135</v>
      </c>
      <c r="B6" s="479" t="s">
        <v>136</v>
      </c>
      <c r="C6" s="480">
        <v>801</v>
      </c>
      <c r="D6" s="481">
        <v>767</v>
      </c>
      <c r="E6" s="475">
        <f t="shared" si="0"/>
        <v>-0.042</v>
      </c>
      <c r="F6" s="185" t="str">
        <f t="shared" si="1"/>
        <v>是</v>
      </c>
      <c r="G6" s="204" t="str">
        <f t="shared" si="2"/>
        <v>项</v>
      </c>
    </row>
    <row r="7" ht="36" customHeight="1" spans="1:7">
      <c r="A7" s="478" t="s">
        <v>137</v>
      </c>
      <c r="B7" s="479" t="s">
        <v>138</v>
      </c>
      <c r="C7" s="480">
        <v>0</v>
      </c>
      <c r="D7" s="481">
        <v>0</v>
      </c>
      <c r="E7" s="475" t="str">
        <f t="shared" si="0"/>
        <v/>
      </c>
      <c r="F7" s="185" t="str">
        <f t="shared" si="1"/>
        <v>否</v>
      </c>
      <c r="G7" s="204" t="str">
        <f t="shared" si="2"/>
        <v>项</v>
      </c>
    </row>
    <row r="8" ht="36" customHeight="1" spans="1:7">
      <c r="A8" s="478" t="s">
        <v>139</v>
      </c>
      <c r="B8" s="479" t="s">
        <v>140</v>
      </c>
      <c r="C8" s="480">
        <v>0</v>
      </c>
      <c r="D8" s="481">
        <v>0</v>
      </c>
      <c r="E8" s="475" t="str">
        <f t="shared" si="0"/>
        <v/>
      </c>
      <c r="F8" s="185" t="str">
        <f t="shared" si="1"/>
        <v>否</v>
      </c>
      <c r="G8" s="204" t="str">
        <f t="shared" si="2"/>
        <v>项</v>
      </c>
    </row>
    <row r="9" ht="36" customHeight="1" spans="1:7">
      <c r="A9" s="478" t="s">
        <v>141</v>
      </c>
      <c r="B9" s="479" t="s">
        <v>142</v>
      </c>
      <c r="C9" s="480">
        <v>101</v>
      </c>
      <c r="D9" s="481">
        <v>101</v>
      </c>
      <c r="E9" s="475">
        <f t="shared" si="0"/>
        <v>0</v>
      </c>
      <c r="F9" s="185" t="str">
        <f t="shared" si="1"/>
        <v>是</v>
      </c>
      <c r="G9" s="204" t="str">
        <f t="shared" si="2"/>
        <v>项</v>
      </c>
    </row>
    <row r="10" ht="36" customHeight="1" spans="1:7">
      <c r="A10" s="478" t="s">
        <v>143</v>
      </c>
      <c r="B10" s="479" t="s">
        <v>144</v>
      </c>
      <c r="C10" s="480">
        <v>0</v>
      </c>
      <c r="D10" s="481">
        <v>0</v>
      </c>
      <c r="E10" s="475" t="str">
        <f t="shared" si="0"/>
        <v/>
      </c>
      <c r="F10" s="185" t="str">
        <f t="shared" si="1"/>
        <v>否</v>
      </c>
      <c r="G10" s="204" t="str">
        <f t="shared" si="2"/>
        <v>项</v>
      </c>
    </row>
    <row r="11" ht="36" customHeight="1" spans="1:7">
      <c r="A11" s="478" t="s">
        <v>145</v>
      </c>
      <c r="B11" s="479" t="s">
        <v>146</v>
      </c>
      <c r="C11" s="480">
        <v>0</v>
      </c>
      <c r="D11" s="481">
        <v>0</v>
      </c>
      <c r="E11" s="475" t="str">
        <f t="shared" si="0"/>
        <v/>
      </c>
      <c r="F11" s="185" t="str">
        <f t="shared" si="1"/>
        <v>否</v>
      </c>
      <c r="G11" s="204" t="str">
        <f t="shared" si="2"/>
        <v>项</v>
      </c>
    </row>
    <row r="12" ht="36" customHeight="1" spans="1:7">
      <c r="A12" s="478" t="s">
        <v>147</v>
      </c>
      <c r="B12" s="479" t="s">
        <v>148</v>
      </c>
      <c r="C12" s="480">
        <v>35</v>
      </c>
      <c r="D12" s="481">
        <v>49</v>
      </c>
      <c r="E12" s="475">
        <f t="shared" si="0"/>
        <v>0.4</v>
      </c>
      <c r="F12" s="185" t="str">
        <f t="shared" si="1"/>
        <v>是</v>
      </c>
      <c r="G12" s="204" t="str">
        <f t="shared" si="2"/>
        <v>项</v>
      </c>
    </row>
    <row r="13" ht="36" customHeight="1" spans="1:7">
      <c r="A13" s="478" t="s">
        <v>149</v>
      </c>
      <c r="B13" s="479" t="s">
        <v>150</v>
      </c>
      <c r="C13" s="480">
        <v>86</v>
      </c>
      <c r="D13" s="481">
        <v>151</v>
      </c>
      <c r="E13" s="475">
        <f t="shared" si="0"/>
        <v>0.756</v>
      </c>
      <c r="F13" s="185" t="str">
        <f t="shared" si="1"/>
        <v>是</v>
      </c>
      <c r="G13" s="204" t="str">
        <f t="shared" si="2"/>
        <v>项</v>
      </c>
    </row>
    <row r="14" ht="36" customHeight="1" spans="1:7">
      <c r="A14" s="478" t="s">
        <v>151</v>
      </c>
      <c r="B14" s="479" t="s">
        <v>152</v>
      </c>
      <c r="C14" s="480">
        <v>0</v>
      </c>
      <c r="D14" s="481">
        <v>0</v>
      </c>
      <c r="E14" s="475" t="str">
        <f t="shared" si="0"/>
        <v/>
      </c>
      <c r="F14" s="185" t="str">
        <f t="shared" si="1"/>
        <v>否</v>
      </c>
      <c r="G14" s="204" t="str">
        <f t="shared" si="2"/>
        <v>项</v>
      </c>
    </row>
    <row r="15" ht="36" customHeight="1" spans="1:7">
      <c r="A15" s="478" t="s">
        <v>153</v>
      </c>
      <c r="B15" s="479" t="s">
        <v>154</v>
      </c>
      <c r="C15" s="480">
        <v>0</v>
      </c>
      <c r="D15" s="481">
        <v>0</v>
      </c>
      <c r="E15" s="475" t="str">
        <f t="shared" si="0"/>
        <v/>
      </c>
      <c r="F15" s="185" t="str">
        <f t="shared" si="1"/>
        <v>否</v>
      </c>
      <c r="G15" s="204" t="str">
        <f t="shared" si="2"/>
        <v>项</v>
      </c>
    </row>
    <row r="16" ht="36" customHeight="1" spans="1:7">
      <c r="A16" s="478" t="s">
        <v>155</v>
      </c>
      <c r="B16" s="479" t="s">
        <v>156</v>
      </c>
      <c r="C16" s="480">
        <v>27</v>
      </c>
      <c r="D16" s="481">
        <v>76</v>
      </c>
      <c r="E16" s="475">
        <f t="shared" si="0"/>
        <v>1.815</v>
      </c>
      <c r="F16" s="185" t="str">
        <f t="shared" si="1"/>
        <v>是</v>
      </c>
      <c r="G16" s="204" t="str">
        <f t="shared" si="2"/>
        <v>项</v>
      </c>
    </row>
    <row r="17" ht="36" customHeight="1" spans="1:7">
      <c r="A17" s="472" t="s">
        <v>157</v>
      </c>
      <c r="B17" s="274" t="s">
        <v>158</v>
      </c>
      <c r="C17" s="476">
        <f>SUM(C18:C25)</f>
        <v>774</v>
      </c>
      <c r="D17" s="477">
        <f>SUM(D18:D25)</f>
        <v>774</v>
      </c>
      <c r="E17" s="475">
        <f t="shared" si="0"/>
        <v>0</v>
      </c>
      <c r="F17" s="185" t="str">
        <f t="shared" si="1"/>
        <v>是</v>
      </c>
      <c r="G17" s="204" t="str">
        <f t="shared" si="2"/>
        <v>款</v>
      </c>
    </row>
    <row r="18" ht="36" customHeight="1" spans="1:7">
      <c r="A18" s="478" t="s">
        <v>159</v>
      </c>
      <c r="B18" s="479" t="s">
        <v>136</v>
      </c>
      <c r="C18" s="480">
        <v>659</v>
      </c>
      <c r="D18" s="481">
        <v>640</v>
      </c>
      <c r="E18" s="475">
        <f t="shared" si="0"/>
        <v>-0.029</v>
      </c>
      <c r="F18" s="185" t="str">
        <f t="shared" si="1"/>
        <v>是</v>
      </c>
      <c r="G18" s="204" t="str">
        <f t="shared" si="2"/>
        <v>项</v>
      </c>
    </row>
    <row r="19" ht="36" customHeight="1" spans="1:7">
      <c r="A19" s="478" t="s">
        <v>160</v>
      </c>
      <c r="B19" s="479" t="s">
        <v>138</v>
      </c>
      <c r="C19" s="480">
        <v>0</v>
      </c>
      <c r="D19" s="481">
        <v>0</v>
      </c>
      <c r="E19" s="475" t="str">
        <f t="shared" si="0"/>
        <v/>
      </c>
      <c r="F19" s="185" t="str">
        <f t="shared" si="1"/>
        <v>否</v>
      </c>
      <c r="G19" s="204" t="str">
        <f t="shared" si="2"/>
        <v>项</v>
      </c>
    </row>
    <row r="20" ht="36" customHeight="1" spans="1:7">
      <c r="A20" s="478" t="s">
        <v>161</v>
      </c>
      <c r="B20" s="479" t="s">
        <v>140</v>
      </c>
      <c r="C20" s="480">
        <v>0</v>
      </c>
      <c r="D20" s="481">
        <v>0</v>
      </c>
      <c r="E20" s="475" t="str">
        <f t="shared" si="0"/>
        <v/>
      </c>
      <c r="F20" s="185" t="str">
        <f t="shared" si="1"/>
        <v>否</v>
      </c>
      <c r="G20" s="204" t="str">
        <f t="shared" si="2"/>
        <v>项</v>
      </c>
    </row>
    <row r="21" ht="36" customHeight="1" spans="1:7">
      <c r="A21" s="478" t="s">
        <v>162</v>
      </c>
      <c r="B21" s="479" t="s">
        <v>163</v>
      </c>
      <c r="C21" s="480">
        <v>35</v>
      </c>
      <c r="D21" s="481">
        <v>35</v>
      </c>
      <c r="E21" s="475">
        <f t="shared" si="0"/>
        <v>0</v>
      </c>
      <c r="F21" s="185" t="str">
        <f t="shared" si="1"/>
        <v>是</v>
      </c>
      <c r="G21" s="204" t="str">
        <f t="shared" si="2"/>
        <v>项</v>
      </c>
    </row>
    <row r="22" ht="36" customHeight="1" spans="1:7">
      <c r="A22" s="478" t="s">
        <v>164</v>
      </c>
      <c r="B22" s="479" t="s">
        <v>165</v>
      </c>
      <c r="C22" s="480">
        <v>4</v>
      </c>
      <c r="D22" s="481">
        <v>4</v>
      </c>
      <c r="E22" s="475">
        <f t="shared" si="0"/>
        <v>0</v>
      </c>
      <c r="F22" s="185" t="str">
        <f t="shared" si="1"/>
        <v>是</v>
      </c>
      <c r="G22" s="204" t="str">
        <f t="shared" si="2"/>
        <v>项</v>
      </c>
    </row>
    <row r="23" ht="36" customHeight="1" spans="1:7">
      <c r="A23" s="478" t="s">
        <v>166</v>
      </c>
      <c r="B23" s="479" t="s">
        <v>167</v>
      </c>
      <c r="C23" s="480">
        <v>0</v>
      </c>
      <c r="D23" s="481">
        <v>0</v>
      </c>
      <c r="E23" s="475" t="str">
        <f t="shared" si="0"/>
        <v/>
      </c>
      <c r="F23" s="185" t="str">
        <f t="shared" si="1"/>
        <v>否</v>
      </c>
      <c r="G23" s="204" t="str">
        <f t="shared" si="2"/>
        <v>项</v>
      </c>
    </row>
    <row r="24" ht="36" customHeight="1" spans="1:7">
      <c r="A24" s="478" t="s">
        <v>168</v>
      </c>
      <c r="B24" s="479" t="s">
        <v>154</v>
      </c>
      <c r="C24" s="480">
        <v>0</v>
      </c>
      <c r="D24" s="481">
        <v>0</v>
      </c>
      <c r="E24" s="475" t="str">
        <f t="shared" si="0"/>
        <v/>
      </c>
      <c r="F24" s="185" t="str">
        <f t="shared" si="1"/>
        <v>否</v>
      </c>
      <c r="G24" s="204" t="str">
        <f t="shared" si="2"/>
        <v>项</v>
      </c>
    </row>
    <row r="25" ht="36" customHeight="1" spans="1:7">
      <c r="A25" s="478" t="s">
        <v>169</v>
      </c>
      <c r="B25" s="479" t="s">
        <v>170</v>
      </c>
      <c r="C25" s="480">
        <v>76</v>
      </c>
      <c r="D25" s="481">
        <v>95</v>
      </c>
      <c r="E25" s="475">
        <f t="shared" si="0"/>
        <v>0.25</v>
      </c>
      <c r="F25" s="185" t="str">
        <f t="shared" si="1"/>
        <v>是</v>
      </c>
      <c r="G25" s="204" t="str">
        <f t="shared" si="2"/>
        <v>项</v>
      </c>
    </row>
    <row r="26" ht="36" customHeight="1" spans="1:7">
      <c r="A26" s="472" t="s">
        <v>171</v>
      </c>
      <c r="B26" s="274" t="s">
        <v>172</v>
      </c>
      <c r="C26" s="473">
        <f>SUM(C27:C36)</f>
        <v>5519</v>
      </c>
      <c r="D26" s="482">
        <f>SUM(D27:D36)</f>
        <v>5021</v>
      </c>
      <c r="E26" s="475">
        <f t="shared" si="0"/>
        <v>-0.09</v>
      </c>
      <c r="F26" s="185" t="str">
        <f t="shared" si="1"/>
        <v>是</v>
      </c>
      <c r="G26" s="204" t="str">
        <f t="shared" si="2"/>
        <v>款</v>
      </c>
    </row>
    <row r="27" ht="36" customHeight="1" spans="1:7">
      <c r="A27" s="478" t="s">
        <v>173</v>
      </c>
      <c r="B27" s="479" t="s">
        <v>136</v>
      </c>
      <c r="C27" s="480">
        <v>4379</v>
      </c>
      <c r="D27" s="481">
        <v>3974</v>
      </c>
      <c r="E27" s="475">
        <f t="shared" si="0"/>
        <v>-0.092</v>
      </c>
      <c r="F27" s="185" t="str">
        <f t="shared" si="1"/>
        <v>是</v>
      </c>
      <c r="G27" s="204" t="str">
        <f t="shared" si="2"/>
        <v>项</v>
      </c>
    </row>
    <row r="28" ht="36" customHeight="1" spans="1:7">
      <c r="A28" s="478" t="s">
        <v>174</v>
      </c>
      <c r="B28" s="479" t="s">
        <v>138</v>
      </c>
      <c r="C28" s="480">
        <v>0</v>
      </c>
      <c r="D28" s="481">
        <v>0</v>
      </c>
      <c r="E28" s="475" t="str">
        <f t="shared" si="0"/>
        <v/>
      </c>
      <c r="F28" s="185" t="str">
        <f t="shared" si="1"/>
        <v>否</v>
      </c>
      <c r="G28" s="204" t="str">
        <f t="shared" si="2"/>
        <v>项</v>
      </c>
    </row>
    <row r="29" ht="36" customHeight="1" spans="1:7">
      <c r="A29" s="478" t="s">
        <v>175</v>
      </c>
      <c r="B29" s="479" t="s">
        <v>140</v>
      </c>
      <c r="C29" s="480">
        <v>439</v>
      </c>
      <c r="D29" s="481">
        <v>435</v>
      </c>
      <c r="E29" s="475">
        <f t="shared" si="0"/>
        <v>-0.009</v>
      </c>
      <c r="F29" s="185" t="str">
        <f t="shared" si="1"/>
        <v>是</v>
      </c>
      <c r="G29" s="204" t="str">
        <f t="shared" si="2"/>
        <v>项</v>
      </c>
    </row>
    <row r="30" ht="36" customHeight="1" spans="1:7">
      <c r="A30" s="478" t="s">
        <v>176</v>
      </c>
      <c r="B30" s="479" t="s">
        <v>177</v>
      </c>
      <c r="C30" s="480">
        <v>0</v>
      </c>
      <c r="D30" s="481">
        <v>0</v>
      </c>
      <c r="E30" s="475" t="str">
        <f t="shared" si="0"/>
        <v/>
      </c>
      <c r="F30" s="185" t="str">
        <f t="shared" si="1"/>
        <v>否</v>
      </c>
      <c r="G30" s="204" t="str">
        <f t="shared" si="2"/>
        <v>项</v>
      </c>
    </row>
    <row r="31" ht="36" customHeight="1" spans="1:7">
      <c r="A31" s="478" t="s">
        <v>178</v>
      </c>
      <c r="B31" s="479" t="s">
        <v>179</v>
      </c>
      <c r="C31" s="480">
        <v>0</v>
      </c>
      <c r="D31" s="481">
        <v>0</v>
      </c>
      <c r="E31" s="475" t="str">
        <f t="shared" si="0"/>
        <v/>
      </c>
      <c r="F31" s="185" t="str">
        <f t="shared" si="1"/>
        <v>否</v>
      </c>
      <c r="G31" s="204" t="str">
        <f t="shared" si="2"/>
        <v>项</v>
      </c>
    </row>
    <row r="32" ht="36" customHeight="1" spans="1:7">
      <c r="A32" s="478" t="s">
        <v>180</v>
      </c>
      <c r="B32" s="479" t="s">
        <v>181</v>
      </c>
      <c r="C32" s="480">
        <v>0</v>
      </c>
      <c r="D32" s="481">
        <v>0</v>
      </c>
      <c r="E32" s="475" t="str">
        <f t="shared" si="0"/>
        <v/>
      </c>
      <c r="F32" s="185" t="str">
        <f t="shared" si="1"/>
        <v>否</v>
      </c>
      <c r="G32" s="204" t="str">
        <f t="shared" si="2"/>
        <v>项</v>
      </c>
    </row>
    <row r="33" ht="36" customHeight="1" spans="1:7">
      <c r="A33" s="478" t="s">
        <v>182</v>
      </c>
      <c r="B33" s="479" t="s">
        <v>183</v>
      </c>
      <c r="C33" s="480">
        <v>29</v>
      </c>
      <c r="D33" s="481">
        <v>0</v>
      </c>
      <c r="E33" s="475">
        <f t="shared" si="0"/>
        <v>-1</v>
      </c>
      <c r="F33" s="185" t="str">
        <f t="shared" si="1"/>
        <v>是</v>
      </c>
      <c r="G33" s="204" t="str">
        <f t="shared" si="2"/>
        <v>项</v>
      </c>
    </row>
    <row r="34" ht="36" customHeight="1" spans="1:7">
      <c r="A34" s="478" t="s">
        <v>184</v>
      </c>
      <c r="B34" s="479" t="s">
        <v>185</v>
      </c>
      <c r="C34" s="480">
        <v>0</v>
      </c>
      <c r="D34" s="481">
        <v>0</v>
      </c>
      <c r="E34" s="475" t="str">
        <f t="shared" si="0"/>
        <v/>
      </c>
      <c r="F34" s="185" t="str">
        <f t="shared" si="1"/>
        <v>否</v>
      </c>
      <c r="G34" s="204" t="str">
        <f t="shared" si="2"/>
        <v>项</v>
      </c>
    </row>
    <row r="35" ht="36" customHeight="1" spans="1:7">
      <c r="A35" s="478" t="s">
        <v>186</v>
      </c>
      <c r="B35" s="479" t="s">
        <v>154</v>
      </c>
      <c r="C35" s="480">
        <v>124</v>
      </c>
      <c r="D35" s="481">
        <v>115</v>
      </c>
      <c r="E35" s="475">
        <f t="shared" si="0"/>
        <v>-0.073</v>
      </c>
      <c r="F35" s="185" t="str">
        <f t="shared" si="1"/>
        <v>是</v>
      </c>
      <c r="G35" s="204" t="str">
        <f t="shared" si="2"/>
        <v>项</v>
      </c>
    </row>
    <row r="36" ht="36" customHeight="1" spans="1:7">
      <c r="A36" s="483" t="s">
        <v>187</v>
      </c>
      <c r="B36" s="479" t="s">
        <v>188</v>
      </c>
      <c r="C36" s="480">
        <v>548</v>
      </c>
      <c r="D36" s="481">
        <v>497</v>
      </c>
      <c r="E36" s="475">
        <f t="shared" si="0"/>
        <v>-0.093</v>
      </c>
      <c r="F36" s="185" t="str">
        <f t="shared" si="1"/>
        <v>是</v>
      </c>
      <c r="G36" s="204" t="str">
        <f t="shared" si="2"/>
        <v>项</v>
      </c>
    </row>
    <row r="37" ht="36" customHeight="1" spans="1:7">
      <c r="A37" s="472" t="s">
        <v>189</v>
      </c>
      <c r="B37" s="274" t="s">
        <v>190</v>
      </c>
      <c r="C37" s="476">
        <f>SUM(C38:C47)</f>
        <v>481</v>
      </c>
      <c r="D37" s="477">
        <f>SUM(D38:D47)</f>
        <v>739</v>
      </c>
      <c r="E37" s="475">
        <f t="shared" si="0"/>
        <v>0.536</v>
      </c>
      <c r="F37" s="185" t="str">
        <f t="shared" si="1"/>
        <v>是</v>
      </c>
      <c r="G37" s="204" t="str">
        <f t="shared" si="2"/>
        <v>款</v>
      </c>
    </row>
    <row r="38" ht="36" customHeight="1" spans="1:7">
      <c r="A38" s="478" t="s">
        <v>191</v>
      </c>
      <c r="B38" s="479" t="s">
        <v>136</v>
      </c>
      <c r="C38" s="480">
        <v>453</v>
      </c>
      <c r="D38" s="481">
        <v>474</v>
      </c>
      <c r="E38" s="475">
        <f t="shared" si="0"/>
        <v>0.046</v>
      </c>
      <c r="F38" s="185" t="str">
        <f t="shared" si="1"/>
        <v>是</v>
      </c>
      <c r="G38" s="204" t="str">
        <f t="shared" si="2"/>
        <v>项</v>
      </c>
    </row>
    <row r="39" ht="36" customHeight="1" spans="1:7">
      <c r="A39" s="478" t="s">
        <v>192</v>
      </c>
      <c r="B39" s="479" t="s">
        <v>138</v>
      </c>
      <c r="C39" s="480">
        <v>0</v>
      </c>
      <c r="D39" s="481">
        <v>0</v>
      </c>
      <c r="E39" s="475" t="str">
        <f t="shared" si="0"/>
        <v/>
      </c>
      <c r="F39" s="185" t="str">
        <f t="shared" si="1"/>
        <v>否</v>
      </c>
      <c r="G39" s="204" t="str">
        <f t="shared" si="2"/>
        <v>项</v>
      </c>
    </row>
    <row r="40" ht="36" customHeight="1" spans="1:7">
      <c r="A40" s="478" t="s">
        <v>193</v>
      </c>
      <c r="B40" s="479" t="s">
        <v>140</v>
      </c>
      <c r="C40" s="480">
        <v>0</v>
      </c>
      <c r="D40" s="481">
        <v>0</v>
      </c>
      <c r="E40" s="475" t="str">
        <f t="shared" si="0"/>
        <v/>
      </c>
      <c r="F40" s="185" t="str">
        <f t="shared" si="1"/>
        <v>否</v>
      </c>
      <c r="G40" s="204" t="str">
        <f t="shared" si="2"/>
        <v>项</v>
      </c>
    </row>
    <row r="41" ht="36" customHeight="1" spans="1:7">
      <c r="A41" s="478" t="s">
        <v>194</v>
      </c>
      <c r="B41" s="479" t="s">
        <v>195</v>
      </c>
      <c r="C41" s="480">
        <v>0</v>
      </c>
      <c r="D41" s="481">
        <v>0</v>
      </c>
      <c r="E41" s="475" t="str">
        <f t="shared" si="0"/>
        <v/>
      </c>
      <c r="F41" s="185" t="str">
        <f t="shared" si="1"/>
        <v>否</v>
      </c>
      <c r="G41" s="204" t="str">
        <f t="shared" si="2"/>
        <v>项</v>
      </c>
    </row>
    <row r="42" ht="36" customHeight="1" spans="1:7">
      <c r="A42" s="478" t="s">
        <v>196</v>
      </c>
      <c r="B42" s="479" t="s">
        <v>197</v>
      </c>
      <c r="C42" s="480">
        <v>0</v>
      </c>
      <c r="D42" s="481">
        <v>0</v>
      </c>
      <c r="E42" s="475" t="str">
        <f t="shared" si="0"/>
        <v/>
      </c>
      <c r="F42" s="185" t="str">
        <f t="shared" si="1"/>
        <v>否</v>
      </c>
      <c r="G42" s="204" t="str">
        <f t="shared" si="2"/>
        <v>项</v>
      </c>
    </row>
    <row r="43" ht="36" customHeight="1" spans="1:7">
      <c r="A43" s="478" t="s">
        <v>198</v>
      </c>
      <c r="B43" s="479" t="s">
        <v>199</v>
      </c>
      <c r="C43" s="480">
        <v>0</v>
      </c>
      <c r="D43" s="481">
        <v>0</v>
      </c>
      <c r="E43" s="475" t="str">
        <f t="shared" si="0"/>
        <v/>
      </c>
      <c r="F43" s="185" t="str">
        <f t="shared" si="1"/>
        <v>否</v>
      </c>
      <c r="G43" s="204" t="str">
        <f t="shared" si="2"/>
        <v>项</v>
      </c>
    </row>
    <row r="44" ht="36" customHeight="1" spans="1:7">
      <c r="A44" s="478" t="s">
        <v>200</v>
      </c>
      <c r="B44" s="479" t="s">
        <v>201</v>
      </c>
      <c r="C44" s="480">
        <v>0</v>
      </c>
      <c r="D44" s="481">
        <v>0</v>
      </c>
      <c r="E44" s="475" t="str">
        <f t="shared" si="0"/>
        <v/>
      </c>
      <c r="F44" s="185" t="str">
        <f t="shared" si="1"/>
        <v>否</v>
      </c>
      <c r="G44" s="204" t="str">
        <f t="shared" si="2"/>
        <v>项</v>
      </c>
    </row>
    <row r="45" ht="36" customHeight="1" spans="1:7">
      <c r="A45" s="478" t="s">
        <v>202</v>
      </c>
      <c r="B45" s="479" t="s">
        <v>203</v>
      </c>
      <c r="C45" s="480">
        <v>0</v>
      </c>
      <c r="D45" s="481">
        <v>0</v>
      </c>
      <c r="E45" s="475" t="str">
        <f t="shared" si="0"/>
        <v/>
      </c>
      <c r="F45" s="185" t="str">
        <f t="shared" si="1"/>
        <v>否</v>
      </c>
      <c r="G45" s="204" t="str">
        <f t="shared" si="2"/>
        <v>项</v>
      </c>
    </row>
    <row r="46" ht="36" customHeight="1" spans="1:7">
      <c r="A46" s="478" t="s">
        <v>204</v>
      </c>
      <c r="B46" s="479" t="s">
        <v>154</v>
      </c>
      <c r="C46" s="480">
        <v>0</v>
      </c>
      <c r="D46" s="481">
        <v>0</v>
      </c>
      <c r="E46" s="475" t="str">
        <f t="shared" si="0"/>
        <v/>
      </c>
      <c r="F46" s="185" t="str">
        <f t="shared" si="1"/>
        <v>否</v>
      </c>
      <c r="G46" s="204" t="str">
        <f t="shared" si="2"/>
        <v>项</v>
      </c>
    </row>
    <row r="47" ht="36" customHeight="1" spans="1:7">
      <c r="A47" s="478" t="s">
        <v>205</v>
      </c>
      <c r="B47" s="479" t="s">
        <v>206</v>
      </c>
      <c r="C47" s="480">
        <v>28</v>
      </c>
      <c r="D47" s="481">
        <v>265</v>
      </c>
      <c r="E47" s="475">
        <f t="shared" si="0"/>
        <v>8.464</v>
      </c>
      <c r="F47" s="185" t="str">
        <f t="shared" si="1"/>
        <v>是</v>
      </c>
      <c r="G47" s="204" t="str">
        <f t="shared" si="2"/>
        <v>项</v>
      </c>
    </row>
    <row r="48" ht="36" customHeight="1" spans="1:7">
      <c r="A48" s="472" t="s">
        <v>207</v>
      </c>
      <c r="B48" s="274" t="s">
        <v>208</v>
      </c>
      <c r="C48" s="476">
        <f>SUM(C49:C58)</f>
        <v>484</v>
      </c>
      <c r="D48" s="477">
        <f>SUM(D49:D58)</f>
        <v>475</v>
      </c>
      <c r="E48" s="475">
        <f t="shared" si="0"/>
        <v>-0.019</v>
      </c>
      <c r="F48" s="185" t="str">
        <f t="shared" si="1"/>
        <v>是</v>
      </c>
      <c r="G48" s="204" t="str">
        <f t="shared" si="2"/>
        <v>款</v>
      </c>
    </row>
    <row r="49" ht="36" customHeight="1" spans="1:7">
      <c r="A49" s="478" t="s">
        <v>209</v>
      </c>
      <c r="B49" s="479" t="s">
        <v>136</v>
      </c>
      <c r="C49" s="480">
        <v>345</v>
      </c>
      <c r="D49" s="481">
        <v>361</v>
      </c>
      <c r="E49" s="475">
        <f t="shared" si="0"/>
        <v>0.046</v>
      </c>
      <c r="F49" s="185" t="str">
        <f t="shared" si="1"/>
        <v>是</v>
      </c>
      <c r="G49" s="204" t="str">
        <f t="shared" si="2"/>
        <v>项</v>
      </c>
    </row>
    <row r="50" ht="36" customHeight="1" spans="1:7">
      <c r="A50" s="478" t="s">
        <v>210</v>
      </c>
      <c r="B50" s="479" t="s">
        <v>138</v>
      </c>
      <c r="C50" s="480">
        <v>0</v>
      </c>
      <c r="D50" s="481">
        <v>0</v>
      </c>
      <c r="E50" s="475" t="str">
        <f t="shared" si="0"/>
        <v/>
      </c>
      <c r="F50" s="185" t="str">
        <f t="shared" si="1"/>
        <v>否</v>
      </c>
      <c r="G50" s="204" t="str">
        <f t="shared" si="2"/>
        <v>项</v>
      </c>
    </row>
    <row r="51" ht="36" customHeight="1" spans="1:7">
      <c r="A51" s="478" t="s">
        <v>211</v>
      </c>
      <c r="B51" s="479" t="s">
        <v>140</v>
      </c>
      <c r="C51" s="480">
        <v>0</v>
      </c>
      <c r="D51" s="481">
        <v>0</v>
      </c>
      <c r="E51" s="475" t="str">
        <f t="shared" si="0"/>
        <v/>
      </c>
      <c r="F51" s="185" t="str">
        <f t="shared" si="1"/>
        <v>否</v>
      </c>
      <c r="G51" s="204" t="str">
        <f t="shared" si="2"/>
        <v>项</v>
      </c>
    </row>
    <row r="52" ht="36" customHeight="1" spans="1:7">
      <c r="A52" s="478" t="s">
        <v>212</v>
      </c>
      <c r="B52" s="479" t="s">
        <v>213</v>
      </c>
      <c r="C52" s="480">
        <v>0</v>
      </c>
      <c r="D52" s="481">
        <v>0</v>
      </c>
      <c r="E52" s="475" t="str">
        <f t="shared" si="0"/>
        <v/>
      </c>
      <c r="F52" s="185" t="str">
        <f t="shared" si="1"/>
        <v>否</v>
      </c>
      <c r="G52" s="204" t="str">
        <f t="shared" si="2"/>
        <v>项</v>
      </c>
    </row>
    <row r="53" ht="36" customHeight="1" spans="1:7">
      <c r="A53" s="478" t="s">
        <v>214</v>
      </c>
      <c r="B53" s="479" t="s">
        <v>215</v>
      </c>
      <c r="C53" s="480">
        <v>0</v>
      </c>
      <c r="D53" s="481">
        <v>0</v>
      </c>
      <c r="E53" s="475" t="str">
        <f t="shared" si="0"/>
        <v/>
      </c>
      <c r="F53" s="185" t="str">
        <f t="shared" si="1"/>
        <v>否</v>
      </c>
      <c r="G53" s="204" t="str">
        <f t="shared" si="2"/>
        <v>项</v>
      </c>
    </row>
    <row r="54" ht="36" customHeight="1" spans="1:7">
      <c r="A54" s="478" t="s">
        <v>216</v>
      </c>
      <c r="B54" s="479" t="s">
        <v>217</v>
      </c>
      <c r="C54" s="480">
        <v>0</v>
      </c>
      <c r="D54" s="481">
        <v>0</v>
      </c>
      <c r="E54" s="475" t="str">
        <f t="shared" si="0"/>
        <v/>
      </c>
      <c r="F54" s="185" t="str">
        <f t="shared" si="1"/>
        <v>否</v>
      </c>
      <c r="G54" s="204" t="str">
        <f t="shared" si="2"/>
        <v>项</v>
      </c>
    </row>
    <row r="55" ht="36" customHeight="1" spans="1:7">
      <c r="A55" s="478" t="s">
        <v>218</v>
      </c>
      <c r="B55" s="479" t="s">
        <v>219</v>
      </c>
      <c r="C55" s="480">
        <v>51</v>
      </c>
      <c r="D55" s="481">
        <v>61</v>
      </c>
      <c r="E55" s="475">
        <f t="shared" si="0"/>
        <v>0.196</v>
      </c>
      <c r="F55" s="185" t="str">
        <f t="shared" si="1"/>
        <v>是</v>
      </c>
      <c r="G55" s="204" t="str">
        <f t="shared" si="2"/>
        <v>项</v>
      </c>
    </row>
    <row r="56" ht="36" customHeight="1" spans="1:7">
      <c r="A56" s="478" t="s">
        <v>220</v>
      </c>
      <c r="B56" s="479" t="s">
        <v>221</v>
      </c>
      <c r="C56" s="480">
        <v>78</v>
      </c>
      <c r="D56" s="481">
        <v>43</v>
      </c>
      <c r="E56" s="475">
        <f t="shared" si="0"/>
        <v>-0.449</v>
      </c>
      <c r="F56" s="185" t="str">
        <f t="shared" si="1"/>
        <v>是</v>
      </c>
      <c r="G56" s="204" t="str">
        <f t="shared" si="2"/>
        <v>项</v>
      </c>
    </row>
    <row r="57" ht="36" customHeight="1" spans="1:7">
      <c r="A57" s="478" t="s">
        <v>222</v>
      </c>
      <c r="B57" s="479" t="s">
        <v>154</v>
      </c>
      <c r="C57" s="480">
        <v>0</v>
      </c>
      <c r="D57" s="481">
        <v>0</v>
      </c>
      <c r="E57" s="475" t="str">
        <f t="shared" si="0"/>
        <v/>
      </c>
      <c r="F57" s="185" t="str">
        <f t="shared" si="1"/>
        <v>否</v>
      </c>
      <c r="G57" s="204" t="str">
        <f t="shared" si="2"/>
        <v>项</v>
      </c>
    </row>
    <row r="58" ht="36" customHeight="1" spans="1:7">
      <c r="A58" s="478" t="s">
        <v>223</v>
      </c>
      <c r="B58" s="479" t="s">
        <v>224</v>
      </c>
      <c r="C58" s="480">
        <v>10</v>
      </c>
      <c r="D58" s="481">
        <v>10</v>
      </c>
      <c r="E58" s="475">
        <f t="shared" si="0"/>
        <v>0</v>
      </c>
      <c r="F58" s="185" t="str">
        <f t="shared" si="1"/>
        <v>是</v>
      </c>
      <c r="G58" s="204" t="str">
        <f t="shared" si="2"/>
        <v>项</v>
      </c>
    </row>
    <row r="59" ht="36" customHeight="1" spans="1:7">
      <c r="A59" s="472" t="s">
        <v>225</v>
      </c>
      <c r="B59" s="274" t="s">
        <v>226</v>
      </c>
      <c r="C59" s="484">
        <f>SUM(C60:C69)</f>
        <v>1183</v>
      </c>
      <c r="D59" s="485">
        <f>SUM(D60:D69)</f>
        <v>1600</v>
      </c>
      <c r="E59" s="475">
        <f t="shared" si="0"/>
        <v>0.352</v>
      </c>
      <c r="F59" s="185" t="str">
        <f t="shared" si="1"/>
        <v>是</v>
      </c>
      <c r="G59" s="204" t="str">
        <f t="shared" si="2"/>
        <v>款</v>
      </c>
    </row>
    <row r="60" ht="36" customHeight="1" spans="1:7">
      <c r="A60" s="478" t="s">
        <v>227</v>
      </c>
      <c r="B60" s="479" t="s">
        <v>136</v>
      </c>
      <c r="C60" s="480">
        <v>948</v>
      </c>
      <c r="D60" s="481">
        <v>1055</v>
      </c>
      <c r="E60" s="475">
        <f t="shared" si="0"/>
        <v>0.113</v>
      </c>
      <c r="F60" s="185" t="str">
        <f t="shared" si="1"/>
        <v>是</v>
      </c>
      <c r="G60" s="204" t="str">
        <f t="shared" si="2"/>
        <v>项</v>
      </c>
    </row>
    <row r="61" ht="36" customHeight="1" spans="1:7">
      <c r="A61" s="478" t="s">
        <v>228</v>
      </c>
      <c r="B61" s="479" t="s">
        <v>138</v>
      </c>
      <c r="C61" s="480">
        <v>3</v>
      </c>
      <c r="D61" s="481">
        <v>0</v>
      </c>
      <c r="E61" s="475">
        <f t="shared" si="0"/>
        <v>-1</v>
      </c>
      <c r="F61" s="185" t="str">
        <f t="shared" si="1"/>
        <v>是</v>
      </c>
      <c r="G61" s="204" t="str">
        <f t="shared" si="2"/>
        <v>项</v>
      </c>
    </row>
    <row r="62" ht="36" customHeight="1" spans="1:7">
      <c r="A62" s="478" t="s">
        <v>229</v>
      </c>
      <c r="B62" s="479" t="s">
        <v>140</v>
      </c>
      <c r="C62" s="480">
        <v>0</v>
      </c>
      <c r="D62" s="481">
        <v>0</v>
      </c>
      <c r="E62" s="475" t="str">
        <f t="shared" si="0"/>
        <v/>
      </c>
      <c r="F62" s="185" t="str">
        <f t="shared" si="1"/>
        <v>否</v>
      </c>
      <c r="G62" s="204" t="str">
        <f t="shared" si="2"/>
        <v>项</v>
      </c>
    </row>
    <row r="63" ht="36" customHeight="1" spans="1:7">
      <c r="A63" s="478" t="s">
        <v>230</v>
      </c>
      <c r="B63" s="479" t="s">
        <v>231</v>
      </c>
      <c r="C63" s="480">
        <v>0</v>
      </c>
      <c r="D63" s="481">
        <v>0</v>
      </c>
      <c r="E63" s="475" t="str">
        <f t="shared" si="0"/>
        <v/>
      </c>
      <c r="F63" s="185" t="str">
        <f t="shared" si="1"/>
        <v>否</v>
      </c>
      <c r="G63" s="204" t="str">
        <f t="shared" si="2"/>
        <v>项</v>
      </c>
    </row>
    <row r="64" ht="36" customHeight="1" spans="1:7">
      <c r="A64" s="478" t="s">
        <v>232</v>
      </c>
      <c r="B64" s="479" t="s">
        <v>233</v>
      </c>
      <c r="C64" s="480">
        <v>0</v>
      </c>
      <c r="D64" s="481">
        <v>0</v>
      </c>
      <c r="E64" s="475" t="str">
        <f t="shared" si="0"/>
        <v/>
      </c>
      <c r="F64" s="185" t="str">
        <f t="shared" si="1"/>
        <v>否</v>
      </c>
      <c r="G64" s="204" t="str">
        <f t="shared" si="2"/>
        <v>项</v>
      </c>
    </row>
    <row r="65" ht="36" customHeight="1" spans="1:7">
      <c r="A65" s="478" t="s">
        <v>234</v>
      </c>
      <c r="B65" s="479" t="s">
        <v>235</v>
      </c>
      <c r="C65" s="480">
        <v>0</v>
      </c>
      <c r="D65" s="481">
        <v>0</v>
      </c>
      <c r="E65" s="475" t="str">
        <f t="shared" si="0"/>
        <v/>
      </c>
      <c r="F65" s="185" t="str">
        <f t="shared" si="1"/>
        <v>否</v>
      </c>
      <c r="G65" s="204" t="str">
        <f t="shared" si="2"/>
        <v>项</v>
      </c>
    </row>
    <row r="66" ht="36" customHeight="1" spans="1:7">
      <c r="A66" s="478" t="s">
        <v>236</v>
      </c>
      <c r="B66" s="479" t="s">
        <v>237</v>
      </c>
      <c r="C66" s="480">
        <v>150</v>
      </c>
      <c r="D66" s="481">
        <v>150</v>
      </c>
      <c r="E66" s="475">
        <f t="shared" si="0"/>
        <v>0</v>
      </c>
      <c r="F66" s="185" t="str">
        <f t="shared" si="1"/>
        <v>是</v>
      </c>
      <c r="G66" s="204" t="str">
        <f t="shared" si="2"/>
        <v>项</v>
      </c>
    </row>
    <row r="67" ht="36" customHeight="1" spans="1:7">
      <c r="A67" s="478" t="s">
        <v>238</v>
      </c>
      <c r="B67" s="479" t="s">
        <v>239</v>
      </c>
      <c r="C67" s="480">
        <v>0</v>
      </c>
      <c r="D67" s="481">
        <v>0</v>
      </c>
      <c r="E67" s="475" t="str">
        <f t="shared" si="0"/>
        <v/>
      </c>
      <c r="F67" s="185" t="str">
        <f t="shared" si="1"/>
        <v>否</v>
      </c>
      <c r="G67" s="204" t="str">
        <f t="shared" si="2"/>
        <v>项</v>
      </c>
    </row>
    <row r="68" ht="36" customHeight="1" spans="1:7">
      <c r="A68" s="478" t="s">
        <v>240</v>
      </c>
      <c r="B68" s="479" t="s">
        <v>154</v>
      </c>
      <c r="C68" s="480">
        <v>0</v>
      </c>
      <c r="D68" s="481">
        <v>0</v>
      </c>
      <c r="E68" s="475" t="str">
        <f t="shared" ref="E68:E131" si="3">IF(C68&gt;0,D68/C68-1,IF(C68&lt;0,-(D68/C68-1),""))</f>
        <v/>
      </c>
      <c r="F68" s="185" t="str">
        <f t="shared" ref="F68:F131" si="4">IF(LEN(A68)=3,"是",IF(B68&lt;&gt;"",IF(SUM(C68:D68)&lt;&gt;0,"是","否"),"是"))</f>
        <v>否</v>
      </c>
      <c r="G68" s="204" t="str">
        <f t="shared" ref="G68:G131" si="5">IF(LEN(A68)=3,"类",IF(LEN(A68)=5,"款","项"))</f>
        <v>项</v>
      </c>
    </row>
    <row r="69" ht="36" customHeight="1" spans="1:7">
      <c r="A69" s="478" t="s">
        <v>241</v>
      </c>
      <c r="B69" s="479" t="s">
        <v>242</v>
      </c>
      <c r="C69" s="480">
        <v>82</v>
      </c>
      <c r="D69" s="481">
        <v>395</v>
      </c>
      <c r="E69" s="475">
        <f t="shared" si="3"/>
        <v>3.817</v>
      </c>
      <c r="F69" s="185" t="str">
        <f t="shared" si="4"/>
        <v>是</v>
      </c>
      <c r="G69" s="204" t="str">
        <f t="shared" si="5"/>
        <v>项</v>
      </c>
    </row>
    <row r="70" ht="36" customHeight="1" spans="1:7">
      <c r="A70" s="472" t="s">
        <v>243</v>
      </c>
      <c r="B70" s="274" t="s">
        <v>244</v>
      </c>
      <c r="C70" s="473">
        <f>SUM(C71:C82)</f>
        <v>0</v>
      </c>
      <c r="D70" s="482">
        <f>SUM(D71:D82)</f>
        <v>0</v>
      </c>
      <c r="E70" s="475" t="str">
        <f t="shared" si="3"/>
        <v/>
      </c>
      <c r="F70" s="185" t="str">
        <f t="shared" si="4"/>
        <v>否</v>
      </c>
      <c r="G70" s="204" t="str">
        <f t="shared" si="5"/>
        <v>款</v>
      </c>
    </row>
    <row r="71" ht="36" customHeight="1" spans="1:7">
      <c r="A71" s="478" t="s">
        <v>245</v>
      </c>
      <c r="B71" s="479" t="s">
        <v>136</v>
      </c>
      <c r="C71" s="480">
        <v>0</v>
      </c>
      <c r="D71" s="481">
        <v>0</v>
      </c>
      <c r="E71" s="475" t="str">
        <f t="shared" si="3"/>
        <v/>
      </c>
      <c r="F71" s="185" t="str">
        <f t="shared" si="4"/>
        <v>否</v>
      </c>
      <c r="G71" s="204" t="str">
        <f t="shared" si="5"/>
        <v>项</v>
      </c>
    </row>
    <row r="72" ht="36" customHeight="1" spans="1:7">
      <c r="A72" s="478" t="s">
        <v>246</v>
      </c>
      <c r="B72" s="479" t="s">
        <v>138</v>
      </c>
      <c r="C72" s="480">
        <v>0</v>
      </c>
      <c r="D72" s="481">
        <v>0</v>
      </c>
      <c r="E72" s="475" t="str">
        <f t="shared" si="3"/>
        <v/>
      </c>
      <c r="F72" s="185" t="str">
        <f t="shared" si="4"/>
        <v>否</v>
      </c>
      <c r="G72" s="204" t="str">
        <f t="shared" si="5"/>
        <v>项</v>
      </c>
    </row>
    <row r="73" ht="36" customHeight="1" spans="1:7">
      <c r="A73" s="478" t="s">
        <v>247</v>
      </c>
      <c r="B73" s="479" t="s">
        <v>140</v>
      </c>
      <c r="C73" s="480">
        <v>0</v>
      </c>
      <c r="D73" s="481">
        <v>0</v>
      </c>
      <c r="E73" s="475" t="str">
        <f t="shared" si="3"/>
        <v/>
      </c>
      <c r="F73" s="185" t="str">
        <f t="shared" si="4"/>
        <v>否</v>
      </c>
      <c r="G73" s="204" t="str">
        <f t="shared" si="5"/>
        <v>项</v>
      </c>
    </row>
    <row r="74" ht="36" customHeight="1" spans="1:7">
      <c r="A74" s="478" t="s">
        <v>248</v>
      </c>
      <c r="B74" s="479" t="s">
        <v>249</v>
      </c>
      <c r="C74" s="480">
        <v>0</v>
      </c>
      <c r="D74" s="481"/>
      <c r="E74" s="475" t="str">
        <f t="shared" si="3"/>
        <v/>
      </c>
      <c r="F74" s="185" t="str">
        <f t="shared" si="4"/>
        <v>否</v>
      </c>
      <c r="G74" s="204" t="str">
        <f t="shared" si="5"/>
        <v>项</v>
      </c>
    </row>
    <row r="75" ht="36" customHeight="1" spans="1:7">
      <c r="A75" s="478" t="s">
        <v>250</v>
      </c>
      <c r="B75" s="479" t="s">
        <v>251</v>
      </c>
      <c r="C75" s="480">
        <v>0</v>
      </c>
      <c r="D75" s="481"/>
      <c r="E75" s="475" t="str">
        <f t="shared" si="3"/>
        <v/>
      </c>
      <c r="F75" s="185" t="str">
        <f t="shared" si="4"/>
        <v>否</v>
      </c>
      <c r="G75" s="204" t="str">
        <f t="shared" si="5"/>
        <v>项</v>
      </c>
    </row>
    <row r="76" ht="36" customHeight="1" spans="1:7">
      <c r="A76" s="478" t="s">
        <v>252</v>
      </c>
      <c r="B76" s="479" t="s">
        <v>253</v>
      </c>
      <c r="C76" s="480">
        <v>0</v>
      </c>
      <c r="D76" s="481"/>
      <c r="E76" s="475" t="str">
        <f t="shared" si="3"/>
        <v/>
      </c>
      <c r="F76" s="185" t="str">
        <f t="shared" si="4"/>
        <v>否</v>
      </c>
      <c r="G76" s="204" t="str">
        <f t="shared" si="5"/>
        <v>项</v>
      </c>
    </row>
    <row r="77" ht="36" customHeight="1" spans="1:7">
      <c r="A77" s="478" t="s">
        <v>254</v>
      </c>
      <c r="B77" s="479" t="s">
        <v>255</v>
      </c>
      <c r="C77" s="480">
        <v>0</v>
      </c>
      <c r="D77" s="481"/>
      <c r="E77" s="475" t="str">
        <f t="shared" si="3"/>
        <v/>
      </c>
      <c r="F77" s="185" t="str">
        <f t="shared" si="4"/>
        <v>否</v>
      </c>
      <c r="G77" s="204" t="str">
        <f t="shared" si="5"/>
        <v>项</v>
      </c>
    </row>
    <row r="78" ht="36" customHeight="1" spans="1:7">
      <c r="A78" s="478" t="s">
        <v>256</v>
      </c>
      <c r="B78" s="479" t="s">
        <v>257</v>
      </c>
      <c r="C78" s="480">
        <v>0</v>
      </c>
      <c r="D78" s="481"/>
      <c r="E78" s="475" t="str">
        <f t="shared" si="3"/>
        <v/>
      </c>
      <c r="F78" s="185" t="str">
        <f t="shared" si="4"/>
        <v>否</v>
      </c>
      <c r="G78" s="204" t="str">
        <f t="shared" si="5"/>
        <v>项</v>
      </c>
    </row>
    <row r="79" ht="36" customHeight="1" spans="1:7">
      <c r="A79" s="478" t="s">
        <v>258</v>
      </c>
      <c r="B79" s="479" t="s">
        <v>237</v>
      </c>
      <c r="C79" s="480">
        <v>0</v>
      </c>
      <c r="D79" s="481">
        <v>0</v>
      </c>
      <c r="E79" s="475" t="str">
        <f t="shared" si="3"/>
        <v/>
      </c>
      <c r="F79" s="185" t="str">
        <f t="shared" si="4"/>
        <v>否</v>
      </c>
      <c r="G79" s="204" t="str">
        <f t="shared" si="5"/>
        <v>项</v>
      </c>
    </row>
    <row r="80" ht="36" customHeight="1" spans="1:7">
      <c r="A80" s="483">
        <v>2010710</v>
      </c>
      <c r="B80" s="479" t="s">
        <v>259</v>
      </c>
      <c r="C80" s="480">
        <v>0</v>
      </c>
      <c r="D80" s="481">
        <v>0</v>
      </c>
      <c r="E80" s="475" t="str">
        <f t="shared" si="3"/>
        <v/>
      </c>
      <c r="F80" s="185" t="str">
        <f t="shared" si="4"/>
        <v>否</v>
      </c>
      <c r="G80" s="204" t="str">
        <f t="shared" si="5"/>
        <v>项</v>
      </c>
    </row>
    <row r="81" ht="36" customHeight="1" spans="1:7">
      <c r="A81" s="478" t="s">
        <v>260</v>
      </c>
      <c r="B81" s="479" t="s">
        <v>154</v>
      </c>
      <c r="C81" s="480">
        <v>0</v>
      </c>
      <c r="D81" s="481">
        <v>0</v>
      </c>
      <c r="E81" s="475" t="str">
        <f t="shared" si="3"/>
        <v/>
      </c>
      <c r="F81" s="185" t="str">
        <f t="shared" si="4"/>
        <v>否</v>
      </c>
      <c r="G81" s="204" t="str">
        <f t="shared" si="5"/>
        <v>项</v>
      </c>
    </row>
    <row r="82" ht="36" customHeight="1" spans="1:7">
      <c r="A82" s="478" t="s">
        <v>261</v>
      </c>
      <c r="B82" s="479" t="s">
        <v>262</v>
      </c>
      <c r="C82" s="480">
        <v>0</v>
      </c>
      <c r="D82" s="481">
        <v>0</v>
      </c>
      <c r="E82" s="475" t="str">
        <f t="shared" si="3"/>
        <v/>
      </c>
      <c r="F82" s="185" t="str">
        <f t="shared" si="4"/>
        <v>否</v>
      </c>
      <c r="G82" s="204" t="str">
        <f t="shared" si="5"/>
        <v>项</v>
      </c>
    </row>
    <row r="83" ht="36" customHeight="1" spans="1:7">
      <c r="A83" s="472" t="s">
        <v>263</v>
      </c>
      <c r="B83" s="274" t="s">
        <v>264</v>
      </c>
      <c r="C83" s="473">
        <f>SUM(C84:C91)</f>
        <v>45</v>
      </c>
      <c r="D83" s="482">
        <f>SUM(D84:D91)</f>
        <v>37</v>
      </c>
      <c r="E83" s="475">
        <f t="shared" si="3"/>
        <v>-0.178</v>
      </c>
      <c r="F83" s="185" t="str">
        <f t="shared" si="4"/>
        <v>是</v>
      </c>
      <c r="G83" s="204" t="str">
        <f t="shared" si="5"/>
        <v>款</v>
      </c>
    </row>
    <row r="84" ht="36" customHeight="1" spans="1:7">
      <c r="A84" s="478" t="s">
        <v>265</v>
      </c>
      <c r="B84" s="479" t="s">
        <v>136</v>
      </c>
      <c r="C84" s="480">
        <v>40</v>
      </c>
      <c r="D84" s="481">
        <v>32</v>
      </c>
      <c r="E84" s="475">
        <f t="shared" si="3"/>
        <v>-0.2</v>
      </c>
      <c r="F84" s="185" t="str">
        <f t="shared" si="4"/>
        <v>是</v>
      </c>
      <c r="G84" s="204" t="str">
        <f t="shared" si="5"/>
        <v>项</v>
      </c>
    </row>
    <row r="85" ht="36" customHeight="1" spans="1:7">
      <c r="A85" s="478" t="s">
        <v>266</v>
      </c>
      <c r="B85" s="479" t="s">
        <v>138</v>
      </c>
      <c r="C85" s="480">
        <v>0</v>
      </c>
      <c r="D85" s="481">
        <v>0</v>
      </c>
      <c r="E85" s="475" t="str">
        <f t="shared" si="3"/>
        <v/>
      </c>
      <c r="F85" s="185" t="str">
        <f t="shared" si="4"/>
        <v>否</v>
      </c>
      <c r="G85" s="204" t="str">
        <f t="shared" si="5"/>
        <v>项</v>
      </c>
    </row>
    <row r="86" ht="36" customHeight="1" spans="1:7">
      <c r="A86" s="478" t="s">
        <v>267</v>
      </c>
      <c r="B86" s="479" t="s">
        <v>140</v>
      </c>
      <c r="C86" s="480">
        <v>0</v>
      </c>
      <c r="D86" s="481">
        <v>0</v>
      </c>
      <c r="E86" s="475" t="str">
        <f t="shared" si="3"/>
        <v/>
      </c>
      <c r="F86" s="185" t="str">
        <f t="shared" si="4"/>
        <v>否</v>
      </c>
      <c r="G86" s="204" t="str">
        <f t="shared" si="5"/>
        <v>项</v>
      </c>
    </row>
    <row r="87" ht="36" customHeight="1" spans="1:7">
      <c r="A87" s="478" t="s">
        <v>268</v>
      </c>
      <c r="B87" s="479" t="s">
        <v>269</v>
      </c>
      <c r="C87" s="480">
        <v>0</v>
      </c>
      <c r="D87" s="481">
        <v>0</v>
      </c>
      <c r="E87" s="475" t="str">
        <f t="shared" si="3"/>
        <v/>
      </c>
      <c r="F87" s="185" t="str">
        <f t="shared" si="4"/>
        <v>否</v>
      </c>
      <c r="G87" s="204" t="str">
        <f t="shared" si="5"/>
        <v>项</v>
      </c>
    </row>
    <row r="88" ht="36" customHeight="1" spans="1:7">
      <c r="A88" s="478" t="s">
        <v>270</v>
      </c>
      <c r="B88" s="479" t="s">
        <v>271</v>
      </c>
      <c r="C88" s="480">
        <v>0</v>
      </c>
      <c r="D88" s="481">
        <v>0</v>
      </c>
      <c r="E88" s="475" t="str">
        <f t="shared" si="3"/>
        <v/>
      </c>
      <c r="F88" s="185" t="str">
        <f t="shared" si="4"/>
        <v>否</v>
      </c>
      <c r="G88" s="204" t="str">
        <f t="shared" si="5"/>
        <v>项</v>
      </c>
    </row>
    <row r="89" ht="36" customHeight="1" spans="1:7">
      <c r="A89" s="478" t="s">
        <v>272</v>
      </c>
      <c r="B89" s="479" t="s">
        <v>237</v>
      </c>
      <c r="C89" s="480">
        <v>0</v>
      </c>
      <c r="D89" s="481">
        <v>0</v>
      </c>
      <c r="E89" s="475" t="str">
        <f t="shared" si="3"/>
        <v/>
      </c>
      <c r="F89" s="185" t="str">
        <f t="shared" si="4"/>
        <v>否</v>
      </c>
      <c r="G89" s="204" t="str">
        <f t="shared" si="5"/>
        <v>项</v>
      </c>
    </row>
    <row r="90" ht="36" customHeight="1" spans="1:7">
      <c r="A90" s="478" t="s">
        <v>273</v>
      </c>
      <c r="B90" s="479" t="s">
        <v>154</v>
      </c>
      <c r="C90" s="480">
        <v>0</v>
      </c>
      <c r="D90" s="481">
        <v>0</v>
      </c>
      <c r="E90" s="475" t="str">
        <f t="shared" si="3"/>
        <v/>
      </c>
      <c r="F90" s="185" t="str">
        <f t="shared" si="4"/>
        <v>否</v>
      </c>
      <c r="G90" s="204" t="str">
        <f t="shared" si="5"/>
        <v>项</v>
      </c>
    </row>
    <row r="91" ht="36" customHeight="1" spans="1:7">
      <c r="A91" s="478" t="s">
        <v>274</v>
      </c>
      <c r="B91" s="479" t="s">
        <v>275</v>
      </c>
      <c r="C91" s="480">
        <v>5</v>
      </c>
      <c r="D91" s="481">
        <v>5</v>
      </c>
      <c r="E91" s="475">
        <f t="shared" si="3"/>
        <v>0</v>
      </c>
      <c r="F91" s="185" t="str">
        <f t="shared" si="4"/>
        <v>是</v>
      </c>
      <c r="G91" s="204" t="str">
        <f t="shared" si="5"/>
        <v>项</v>
      </c>
    </row>
    <row r="92" ht="36" customHeight="1" spans="1:7">
      <c r="A92" s="472" t="s">
        <v>276</v>
      </c>
      <c r="B92" s="274" t="s">
        <v>277</v>
      </c>
      <c r="C92" s="476">
        <f>SUM(C93:C104)</f>
        <v>0</v>
      </c>
      <c r="D92" s="477">
        <f>SUM(D93:D104)</f>
        <v>0</v>
      </c>
      <c r="E92" s="475" t="str">
        <f t="shared" si="3"/>
        <v/>
      </c>
      <c r="F92" s="185" t="str">
        <f t="shared" si="4"/>
        <v>否</v>
      </c>
      <c r="G92" s="204" t="str">
        <f t="shared" si="5"/>
        <v>款</v>
      </c>
    </row>
    <row r="93" ht="36" customHeight="1" spans="1:7">
      <c r="A93" s="478" t="s">
        <v>278</v>
      </c>
      <c r="B93" s="479" t="s">
        <v>136</v>
      </c>
      <c r="C93" s="480">
        <v>0</v>
      </c>
      <c r="D93" s="481">
        <v>0</v>
      </c>
      <c r="E93" s="475" t="str">
        <f t="shared" si="3"/>
        <v/>
      </c>
      <c r="F93" s="185" t="str">
        <f t="shared" si="4"/>
        <v>否</v>
      </c>
      <c r="G93" s="204" t="str">
        <f t="shared" si="5"/>
        <v>项</v>
      </c>
    </row>
    <row r="94" ht="36" customHeight="1" spans="1:7">
      <c r="A94" s="478" t="s">
        <v>279</v>
      </c>
      <c r="B94" s="479" t="s">
        <v>138</v>
      </c>
      <c r="C94" s="480">
        <v>0</v>
      </c>
      <c r="D94" s="481">
        <v>0</v>
      </c>
      <c r="E94" s="475" t="str">
        <f t="shared" si="3"/>
        <v/>
      </c>
      <c r="F94" s="185" t="str">
        <f t="shared" si="4"/>
        <v>否</v>
      </c>
      <c r="G94" s="204" t="str">
        <f t="shared" si="5"/>
        <v>项</v>
      </c>
    </row>
    <row r="95" ht="36" customHeight="1" spans="1:7">
      <c r="A95" s="478" t="s">
        <v>280</v>
      </c>
      <c r="B95" s="479" t="s">
        <v>140</v>
      </c>
      <c r="C95" s="480">
        <v>0</v>
      </c>
      <c r="D95" s="481">
        <v>0</v>
      </c>
      <c r="E95" s="475" t="str">
        <f t="shared" si="3"/>
        <v/>
      </c>
      <c r="F95" s="185" t="str">
        <f t="shared" si="4"/>
        <v>否</v>
      </c>
      <c r="G95" s="204" t="str">
        <f t="shared" si="5"/>
        <v>项</v>
      </c>
    </row>
    <row r="96" ht="36" customHeight="1" spans="1:7">
      <c r="A96" s="478" t="s">
        <v>281</v>
      </c>
      <c r="B96" s="479" t="s">
        <v>282</v>
      </c>
      <c r="C96" s="480">
        <v>0</v>
      </c>
      <c r="D96" s="481">
        <v>0</v>
      </c>
      <c r="E96" s="475" t="str">
        <f t="shared" si="3"/>
        <v/>
      </c>
      <c r="F96" s="185" t="str">
        <f t="shared" si="4"/>
        <v>否</v>
      </c>
      <c r="G96" s="204" t="str">
        <f t="shared" si="5"/>
        <v>项</v>
      </c>
    </row>
    <row r="97" ht="36" customHeight="1" spans="1:7">
      <c r="A97" s="478" t="s">
        <v>283</v>
      </c>
      <c r="B97" s="479" t="s">
        <v>284</v>
      </c>
      <c r="C97" s="480">
        <v>0</v>
      </c>
      <c r="D97" s="481">
        <v>0</v>
      </c>
      <c r="E97" s="475" t="str">
        <f t="shared" si="3"/>
        <v/>
      </c>
      <c r="F97" s="185" t="str">
        <f t="shared" si="4"/>
        <v>否</v>
      </c>
      <c r="G97" s="204" t="str">
        <f t="shared" si="5"/>
        <v>项</v>
      </c>
    </row>
    <row r="98" ht="36" customHeight="1" spans="1:7">
      <c r="A98" s="478" t="s">
        <v>285</v>
      </c>
      <c r="B98" s="479" t="s">
        <v>237</v>
      </c>
      <c r="C98" s="480">
        <v>0</v>
      </c>
      <c r="D98" s="481">
        <v>0</v>
      </c>
      <c r="E98" s="475" t="str">
        <f t="shared" si="3"/>
        <v/>
      </c>
      <c r="F98" s="185" t="str">
        <f t="shared" si="4"/>
        <v>否</v>
      </c>
      <c r="G98" s="204" t="str">
        <f t="shared" si="5"/>
        <v>项</v>
      </c>
    </row>
    <row r="99" ht="36" customHeight="1" spans="1:7">
      <c r="A99" s="478" t="s">
        <v>286</v>
      </c>
      <c r="B99" s="479" t="s">
        <v>287</v>
      </c>
      <c r="C99" s="480">
        <v>0</v>
      </c>
      <c r="D99" s="481">
        <v>0</v>
      </c>
      <c r="E99" s="475" t="str">
        <f t="shared" si="3"/>
        <v/>
      </c>
      <c r="F99" s="185" t="str">
        <f t="shared" si="4"/>
        <v>否</v>
      </c>
      <c r="G99" s="204" t="str">
        <f t="shared" si="5"/>
        <v>项</v>
      </c>
    </row>
    <row r="100" ht="36" customHeight="1" spans="1:7">
      <c r="A100" s="478" t="s">
        <v>288</v>
      </c>
      <c r="B100" s="479" t="s">
        <v>289</v>
      </c>
      <c r="C100" s="480">
        <v>0</v>
      </c>
      <c r="D100" s="481">
        <v>0</v>
      </c>
      <c r="E100" s="475" t="str">
        <f t="shared" si="3"/>
        <v/>
      </c>
      <c r="F100" s="185" t="str">
        <f t="shared" si="4"/>
        <v>否</v>
      </c>
      <c r="G100" s="204" t="str">
        <f t="shared" si="5"/>
        <v>项</v>
      </c>
    </row>
    <row r="101" ht="36" customHeight="1" spans="1:7">
      <c r="A101" s="478" t="s">
        <v>290</v>
      </c>
      <c r="B101" s="479" t="s">
        <v>291</v>
      </c>
      <c r="C101" s="480">
        <v>0</v>
      </c>
      <c r="D101" s="481">
        <v>0</v>
      </c>
      <c r="E101" s="475" t="str">
        <f t="shared" si="3"/>
        <v/>
      </c>
      <c r="F101" s="185" t="str">
        <f t="shared" si="4"/>
        <v>否</v>
      </c>
      <c r="G101" s="204" t="str">
        <f t="shared" si="5"/>
        <v>项</v>
      </c>
    </row>
    <row r="102" ht="36" customHeight="1" spans="1:7">
      <c r="A102" s="478" t="s">
        <v>292</v>
      </c>
      <c r="B102" s="479" t="s">
        <v>293</v>
      </c>
      <c r="C102" s="480">
        <v>0</v>
      </c>
      <c r="D102" s="481">
        <v>0</v>
      </c>
      <c r="E102" s="475" t="str">
        <f t="shared" si="3"/>
        <v/>
      </c>
      <c r="F102" s="185" t="str">
        <f t="shared" si="4"/>
        <v>否</v>
      </c>
      <c r="G102" s="204" t="str">
        <f t="shared" si="5"/>
        <v>项</v>
      </c>
    </row>
    <row r="103" ht="36" customHeight="1" spans="1:7">
      <c r="A103" s="478" t="s">
        <v>294</v>
      </c>
      <c r="B103" s="479" t="s">
        <v>154</v>
      </c>
      <c r="C103" s="480">
        <v>0</v>
      </c>
      <c r="D103" s="481">
        <v>0</v>
      </c>
      <c r="E103" s="475" t="str">
        <f t="shared" si="3"/>
        <v/>
      </c>
      <c r="F103" s="185" t="str">
        <f t="shared" si="4"/>
        <v>否</v>
      </c>
      <c r="G103" s="204" t="str">
        <f t="shared" si="5"/>
        <v>项</v>
      </c>
    </row>
    <row r="104" ht="36" customHeight="1" spans="1:7">
      <c r="A104" s="478" t="s">
        <v>295</v>
      </c>
      <c r="B104" s="479" t="s">
        <v>296</v>
      </c>
      <c r="C104" s="480">
        <v>0</v>
      </c>
      <c r="D104" s="481">
        <v>0</v>
      </c>
      <c r="E104" s="475" t="str">
        <f t="shared" si="3"/>
        <v/>
      </c>
      <c r="F104" s="185" t="str">
        <f t="shared" si="4"/>
        <v>否</v>
      </c>
      <c r="G104" s="204" t="str">
        <f t="shared" si="5"/>
        <v>项</v>
      </c>
    </row>
    <row r="105" ht="36" customHeight="1" spans="1:7">
      <c r="A105" s="472" t="s">
        <v>297</v>
      </c>
      <c r="B105" s="274" t="s">
        <v>298</v>
      </c>
      <c r="C105" s="473">
        <f>SUM(C106:C114)</f>
        <v>0</v>
      </c>
      <c r="D105" s="482">
        <f>SUM(D106:D114)</f>
        <v>0</v>
      </c>
      <c r="E105" s="475" t="str">
        <f t="shared" si="3"/>
        <v/>
      </c>
      <c r="F105" s="185" t="str">
        <f t="shared" si="4"/>
        <v>否</v>
      </c>
      <c r="G105" s="204" t="str">
        <f t="shared" si="5"/>
        <v>款</v>
      </c>
    </row>
    <row r="106" ht="36" customHeight="1" spans="1:7">
      <c r="A106" s="478" t="s">
        <v>299</v>
      </c>
      <c r="B106" s="479" t="s">
        <v>136</v>
      </c>
      <c r="C106" s="480">
        <v>0</v>
      </c>
      <c r="D106" s="481"/>
      <c r="E106" s="475" t="str">
        <f t="shared" si="3"/>
        <v/>
      </c>
      <c r="F106" s="185" t="str">
        <f t="shared" si="4"/>
        <v>否</v>
      </c>
      <c r="G106" s="204" t="str">
        <f t="shared" si="5"/>
        <v>项</v>
      </c>
    </row>
    <row r="107" ht="36" customHeight="1" spans="1:7">
      <c r="A107" s="478" t="s">
        <v>300</v>
      </c>
      <c r="B107" s="479" t="s">
        <v>138</v>
      </c>
      <c r="C107" s="480">
        <v>0</v>
      </c>
      <c r="D107" s="481"/>
      <c r="E107" s="475" t="str">
        <f t="shared" si="3"/>
        <v/>
      </c>
      <c r="F107" s="185" t="str">
        <f t="shared" si="4"/>
        <v>否</v>
      </c>
      <c r="G107" s="204" t="str">
        <f t="shared" si="5"/>
        <v>项</v>
      </c>
    </row>
    <row r="108" ht="36" customHeight="1" spans="1:7">
      <c r="A108" s="478" t="s">
        <v>301</v>
      </c>
      <c r="B108" s="479" t="s">
        <v>140</v>
      </c>
      <c r="C108" s="480">
        <v>0</v>
      </c>
      <c r="D108" s="481"/>
      <c r="E108" s="475" t="str">
        <f t="shared" si="3"/>
        <v/>
      </c>
      <c r="F108" s="185" t="str">
        <f t="shared" si="4"/>
        <v>否</v>
      </c>
      <c r="G108" s="204" t="str">
        <f t="shared" si="5"/>
        <v>项</v>
      </c>
    </row>
    <row r="109" ht="36" customHeight="1" spans="1:7">
      <c r="A109" s="478" t="s">
        <v>302</v>
      </c>
      <c r="B109" s="479" t="s">
        <v>303</v>
      </c>
      <c r="C109" s="480">
        <v>0</v>
      </c>
      <c r="D109" s="481"/>
      <c r="E109" s="475" t="str">
        <f t="shared" si="3"/>
        <v/>
      </c>
      <c r="F109" s="185" t="str">
        <f t="shared" si="4"/>
        <v>否</v>
      </c>
      <c r="G109" s="204" t="str">
        <f t="shared" si="5"/>
        <v>项</v>
      </c>
    </row>
    <row r="110" ht="36" customHeight="1" spans="1:7">
      <c r="A110" s="478" t="s">
        <v>304</v>
      </c>
      <c r="B110" s="479" t="s">
        <v>305</v>
      </c>
      <c r="C110" s="480">
        <v>0</v>
      </c>
      <c r="D110" s="481"/>
      <c r="E110" s="475" t="str">
        <f t="shared" si="3"/>
        <v/>
      </c>
      <c r="F110" s="185" t="str">
        <f t="shared" si="4"/>
        <v>否</v>
      </c>
      <c r="G110" s="204" t="str">
        <f t="shared" si="5"/>
        <v>项</v>
      </c>
    </row>
    <row r="111" ht="36" customHeight="1" spans="1:7">
      <c r="A111" s="478" t="s">
        <v>306</v>
      </c>
      <c r="B111" s="479" t="s">
        <v>307</v>
      </c>
      <c r="C111" s="480">
        <v>0</v>
      </c>
      <c r="D111" s="481"/>
      <c r="E111" s="475" t="str">
        <f t="shared" si="3"/>
        <v/>
      </c>
      <c r="F111" s="185" t="str">
        <f t="shared" si="4"/>
        <v>否</v>
      </c>
      <c r="G111" s="204" t="str">
        <f t="shared" si="5"/>
        <v>项</v>
      </c>
    </row>
    <row r="112" ht="36" customHeight="1" spans="1:7">
      <c r="A112" s="478" t="s">
        <v>308</v>
      </c>
      <c r="B112" s="479" t="s">
        <v>309</v>
      </c>
      <c r="C112" s="480">
        <v>0</v>
      </c>
      <c r="D112" s="481"/>
      <c r="E112" s="475" t="str">
        <f t="shared" si="3"/>
        <v/>
      </c>
      <c r="F112" s="185" t="str">
        <f t="shared" si="4"/>
        <v>否</v>
      </c>
      <c r="G112" s="204" t="str">
        <f t="shared" si="5"/>
        <v>项</v>
      </c>
    </row>
    <row r="113" ht="36" customHeight="1" spans="1:7">
      <c r="A113" s="478" t="s">
        <v>310</v>
      </c>
      <c r="B113" s="479" t="s">
        <v>154</v>
      </c>
      <c r="C113" s="480">
        <v>0</v>
      </c>
      <c r="D113" s="481"/>
      <c r="E113" s="475" t="str">
        <f t="shared" si="3"/>
        <v/>
      </c>
      <c r="F113" s="185" t="str">
        <f t="shared" si="4"/>
        <v>否</v>
      </c>
      <c r="G113" s="204" t="str">
        <f t="shared" si="5"/>
        <v>项</v>
      </c>
    </row>
    <row r="114" ht="36" customHeight="1" spans="1:7">
      <c r="A114" s="478" t="s">
        <v>311</v>
      </c>
      <c r="B114" s="479" t="s">
        <v>312</v>
      </c>
      <c r="C114" s="480">
        <v>0</v>
      </c>
      <c r="D114" s="481"/>
      <c r="E114" s="475" t="str">
        <f t="shared" si="3"/>
        <v/>
      </c>
      <c r="F114" s="185" t="str">
        <f t="shared" si="4"/>
        <v>否</v>
      </c>
      <c r="G114" s="204" t="str">
        <f t="shared" si="5"/>
        <v>项</v>
      </c>
    </row>
    <row r="115" ht="36" customHeight="1" spans="1:7">
      <c r="A115" s="472" t="s">
        <v>313</v>
      </c>
      <c r="B115" s="274" t="s">
        <v>314</v>
      </c>
      <c r="C115" s="476">
        <f>SUM(C116:C123)</f>
        <v>1872</v>
      </c>
      <c r="D115" s="477">
        <f>SUM(D116:D123)</f>
        <v>2269</v>
      </c>
      <c r="E115" s="475">
        <f t="shared" si="3"/>
        <v>0.212</v>
      </c>
      <c r="F115" s="185" t="str">
        <f t="shared" si="4"/>
        <v>是</v>
      </c>
      <c r="G115" s="204" t="str">
        <f t="shared" si="5"/>
        <v>款</v>
      </c>
    </row>
    <row r="116" ht="36" customHeight="1" spans="1:7">
      <c r="A116" s="478" t="s">
        <v>315</v>
      </c>
      <c r="B116" s="479" t="s">
        <v>136</v>
      </c>
      <c r="C116" s="480">
        <v>1452</v>
      </c>
      <c r="D116" s="481">
        <v>1478</v>
      </c>
      <c r="E116" s="475">
        <f t="shared" si="3"/>
        <v>0.018</v>
      </c>
      <c r="F116" s="185" t="str">
        <f t="shared" si="4"/>
        <v>是</v>
      </c>
      <c r="G116" s="204" t="str">
        <f t="shared" si="5"/>
        <v>项</v>
      </c>
    </row>
    <row r="117" ht="36" customHeight="1" spans="1:7">
      <c r="A117" s="478" t="s">
        <v>316</v>
      </c>
      <c r="B117" s="479" t="s">
        <v>138</v>
      </c>
      <c r="C117" s="480">
        <v>0</v>
      </c>
      <c r="D117" s="481">
        <v>377</v>
      </c>
      <c r="E117" s="475" t="str">
        <f t="shared" si="3"/>
        <v/>
      </c>
      <c r="F117" s="185" t="str">
        <f t="shared" si="4"/>
        <v>是</v>
      </c>
      <c r="G117" s="204" t="str">
        <f t="shared" si="5"/>
        <v>项</v>
      </c>
    </row>
    <row r="118" ht="36" customHeight="1" spans="1:7">
      <c r="A118" s="478" t="s">
        <v>317</v>
      </c>
      <c r="B118" s="479" t="s">
        <v>140</v>
      </c>
      <c r="C118" s="480">
        <v>0</v>
      </c>
      <c r="D118" s="481">
        <v>0</v>
      </c>
      <c r="E118" s="475" t="str">
        <f t="shared" si="3"/>
        <v/>
      </c>
      <c r="F118" s="185" t="str">
        <f t="shared" si="4"/>
        <v>否</v>
      </c>
      <c r="G118" s="204" t="str">
        <f t="shared" si="5"/>
        <v>项</v>
      </c>
    </row>
    <row r="119" ht="36" customHeight="1" spans="1:7">
      <c r="A119" s="478" t="s">
        <v>318</v>
      </c>
      <c r="B119" s="479" t="s">
        <v>319</v>
      </c>
      <c r="C119" s="480">
        <v>0</v>
      </c>
      <c r="D119" s="481">
        <v>190</v>
      </c>
      <c r="E119" s="475" t="str">
        <f t="shared" si="3"/>
        <v/>
      </c>
      <c r="F119" s="185" t="str">
        <f t="shared" si="4"/>
        <v>是</v>
      </c>
      <c r="G119" s="204" t="str">
        <f t="shared" si="5"/>
        <v>项</v>
      </c>
    </row>
    <row r="120" ht="36" customHeight="1" spans="1:7">
      <c r="A120" s="478" t="s">
        <v>320</v>
      </c>
      <c r="B120" s="479" t="s">
        <v>321</v>
      </c>
      <c r="C120" s="480">
        <v>0</v>
      </c>
      <c r="D120" s="481">
        <v>0</v>
      </c>
      <c r="E120" s="475" t="str">
        <f t="shared" si="3"/>
        <v/>
      </c>
      <c r="F120" s="185" t="str">
        <f t="shared" si="4"/>
        <v>否</v>
      </c>
      <c r="G120" s="204" t="str">
        <f t="shared" si="5"/>
        <v>项</v>
      </c>
    </row>
    <row r="121" ht="36" customHeight="1" spans="1:7">
      <c r="A121" s="478" t="s">
        <v>322</v>
      </c>
      <c r="B121" s="479" t="s">
        <v>323</v>
      </c>
      <c r="C121" s="480">
        <v>21</v>
      </c>
      <c r="D121" s="481">
        <v>10</v>
      </c>
      <c r="E121" s="475">
        <f t="shared" si="3"/>
        <v>-0.524</v>
      </c>
      <c r="F121" s="185" t="str">
        <f t="shared" si="4"/>
        <v>是</v>
      </c>
      <c r="G121" s="204" t="str">
        <f t="shared" si="5"/>
        <v>项</v>
      </c>
    </row>
    <row r="122" ht="36" customHeight="1" spans="1:7">
      <c r="A122" s="478" t="s">
        <v>324</v>
      </c>
      <c r="B122" s="479" t="s">
        <v>154</v>
      </c>
      <c r="C122" s="480">
        <v>0</v>
      </c>
      <c r="D122" s="481">
        <v>0</v>
      </c>
      <c r="E122" s="475" t="str">
        <f t="shared" si="3"/>
        <v/>
      </c>
      <c r="F122" s="185" t="str">
        <f t="shared" si="4"/>
        <v>否</v>
      </c>
      <c r="G122" s="204" t="str">
        <f t="shared" si="5"/>
        <v>项</v>
      </c>
    </row>
    <row r="123" ht="36" customHeight="1" spans="1:7">
      <c r="A123" s="478" t="s">
        <v>325</v>
      </c>
      <c r="B123" s="479" t="s">
        <v>326</v>
      </c>
      <c r="C123" s="480">
        <v>399</v>
      </c>
      <c r="D123" s="481">
        <v>214</v>
      </c>
      <c r="E123" s="475">
        <f t="shared" si="3"/>
        <v>-0.464</v>
      </c>
      <c r="F123" s="185" t="str">
        <f t="shared" si="4"/>
        <v>是</v>
      </c>
      <c r="G123" s="204" t="str">
        <f t="shared" si="5"/>
        <v>项</v>
      </c>
    </row>
    <row r="124" ht="36" customHeight="1" spans="1:7">
      <c r="A124" s="472" t="s">
        <v>327</v>
      </c>
      <c r="B124" s="274" t="s">
        <v>328</v>
      </c>
      <c r="C124" s="476">
        <f>SUM(C125:C134)</f>
        <v>812</v>
      </c>
      <c r="D124" s="477">
        <f>SUM(D125:D134)</f>
        <v>681</v>
      </c>
      <c r="E124" s="475">
        <f t="shared" si="3"/>
        <v>-0.161</v>
      </c>
      <c r="F124" s="185" t="str">
        <f t="shared" si="4"/>
        <v>是</v>
      </c>
      <c r="G124" s="204" t="str">
        <f t="shared" si="5"/>
        <v>款</v>
      </c>
    </row>
    <row r="125" ht="36" customHeight="1" spans="1:7">
      <c r="A125" s="478" t="s">
        <v>329</v>
      </c>
      <c r="B125" s="479" t="s">
        <v>136</v>
      </c>
      <c r="C125" s="480">
        <v>760</v>
      </c>
      <c r="D125" s="481">
        <v>634</v>
      </c>
      <c r="E125" s="475">
        <f t="shared" si="3"/>
        <v>-0.166</v>
      </c>
      <c r="F125" s="185" t="str">
        <f t="shared" si="4"/>
        <v>是</v>
      </c>
      <c r="G125" s="204" t="str">
        <f t="shared" si="5"/>
        <v>项</v>
      </c>
    </row>
    <row r="126" ht="36" customHeight="1" spans="1:7">
      <c r="A126" s="478" t="s">
        <v>330</v>
      </c>
      <c r="B126" s="479" t="s">
        <v>138</v>
      </c>
      <c r="C126" s="480">
        <v>0</v>
      </c>
      <c r="D126" s="481">
        <v>0</v>
      </c>
      <c r="E126" s="475" t="str">
        <f t="shared" si="3"/>
        <v/>
      </c>
      <c r="F126" s="185" t="str">
        <f t="shared" si="4"/>
        <v>否</v>
      </c>
      <c r="G126" s="204" t="str">
        <f t="shared" si="5"/>
        <v>项</v>
      </c>
    </row>
    <row r="127" ht="36" customHeight="1" spans="1:7">
      <c r="A127" s="478" t="s">
        <v>331</v>
      </c>
      <c r="B127" s="479" t="s">
        <v>140</v>
      </c>
      <c r="C127" s="480">
        <v>0</v>
      </c>
      <c r="D127" s="481">
        <v>0</v>
      </c>
      <c r="E127" s="475" t="str">
        <f t="shared" si="3"/>
        <v/>
      </c>
      <c r="F127" s="185" t="str">
        <f t="shared" si="4"/>
        <v>否</v>
      </c>
      <c r="G127" s="204" t="str">
        <f t="shared" si="5"/>
        <v>项</v>
      </c>
    </row>
    <row r="128" ht="36" customHeight="1" spans="1:7">
      <c r="A128" s="478" t="s">
        <v>332</v>
      </c>
      <c r="B128" s="479" t="s">
        <v>333</v>
      </c>
      <c r="C128" s="480">
        <v>0</v>
      </c>
      <c r="D128" s="481">
        <v>0</v>
      </c>
      <c r="E128" s="475" t="str">
        <f t="shared" si="3"/>
        <v/>
      </c>
      <c r="F128" s="185" t="str">
        <f t="shared" si="4"/>
        <v>否</v>
      </c>
      <c r="G128" s="204" t="str">
        <f t="shared" si="5"/>
        <v>项</v>
      </c>
    </row>
    <row r="129" ht="36" customHeight="1" spans="1:7">
      <c r="A129" s="478" t="s">
        <v>334</v>
      </c>
      <c r="B129" s="479" t="s">
        <v>335</v>
      </c>
      <c r="C129" s="480">
        <v>0</v>
      </c>
      <c r="D129" s="481">
        <v>0</v>
      </c>
      <c r="E129" s="475" t="str">
        <f t="shared" si="3"/>
        <v/>
      </c>
      <c r="F129" s="185" t="str">
        <f t="shared" si="4"/>
        <v>否</v>
      </c>
      <c r="G129" s="204" t="str">
        <f t="shared" si="5"/>
        <v>项</v>
      </c>
    </row>
    <row r="130" ht="36" customHeight="1" spans="1:7">
      <c r="A130" s="478" t="s">
        <v>336</v>
      </c>
      <c r="B130" s="479" t="s">
        <v>337</v>
      </c>
      <c r="C130" s="480">
        <v>0</v>
      </c>
      <c r="D130" s="481">
        <v>0</v>
      </c>
      <c r="E130" s="475" t="str">
        <f t="shared" si="3"/>
        <v/>
      </c>
      <c r="F130" s="185" t="str">
        <f t="shared" si="4"/>
        <v>否</v>
      </c>
      <c r="G130" s="204" t="str">
        <f t="shared" si="5"/>
        <v>项</v>
      </c>
    </row>
    <row r="131" ht="36" customHeight="1" spans="1:7">
      <c r="A131" s="478" t="s">
        <v>338</v>
      </c>
      <c r="B131" s="479" t="s">
        <v>339</v>
      </c>
      <c r="C131" s="480">
        <v>0</v>
      </c>
      <c r="D131" s="481">
        <v>0</v>
      </c>
      <c r="E131" s="475" t="str">
        <f t="shared" si="3"/>
        <v/>
      </c>
      <c r="F131" s="185" t="str">
        <f t="shared" si="4"/>
        <v>否</v>
      </c>
      <c r="G131" s="204" t="str">
        <f t="shared" si="5"/>
        <v>项</v>
      </c>
    </row>
    <row r="132" ht="36" customHeight="1" spans="1:7">
      <c r="A132" s="478" t="s">
        <v>340</v>
      </c>
      <c r="B132" s="479" t="s">
        <v>341</v>
      </c>
      <c r="C132" s="480">
        <v>0</v>
      </c>
      <c r="D132" s="481">
        <v>40</v>
      </c>
      <c r="E132" s="475" t="str">
        <f t="shared" ref="E132:E195" si="6">IF(C132&gt;0,D132/C132-1,IF(C132&lt;0,-(D132/C132-1),""))</f>
        <v/>
      </c>
      <c r="F132" s="185" t="str">
        <f t="shared" ref="F132:F195" si="7">IF(LEN(A132)=3,"是",IF(B132&lt;&gt;"",IF(SUM(C132:D132)&lt;&gt;0,"是","否"),"是"))</f>
        <v>是</v>
      </c>
      <c r="G132" s="204" t="str">
        <f t="shared" ref="G132:G195" si="8">IF(LEN(A132)=3,"类",IF(LEN(A132)=5,"款","项"))</f>
        <v>项</v>
      </c>
    </row>
    <row r="133" ht="36" customHeight="1" spans="1:7">
      <c r="A133" s="478" t="s">
        <v>342</v>
      </c>
      <c r="B133" s="479" t="s">
        <v>154</v>
      </c>
      <c r="C133" s="480">
        <v>0</v>
      </c>
      <c r="D133" s="481">
        <v>0</v>
      </c>
      <c r="E133" s="475" t="str">
        <f t="shared" si="6"/>
        <v/>
      </c>
      <c r="F133" s="185" t="str">
        <f t="shared" si="7"/>
        <v>否</v>
      </c>
      <c r="G133" s="204" t="str">
        <f t="shared" si="8"/>
        <v>项</v>
      </c>
    </row>
    <row r="134" ht="36" customHeight="1" spans="1:7">
      <c r="A134" s="478" t="s">
        <v>343</v>
      </c>
      <c r="B134" s="479" t="s">
        <v>344</v>
      </c>
      <c r="C134" s="480">
        <v>52</v>
      </c>
      <c r="D134" s="481">
        <v>7</v>
      </c>
      <c r="E134" s="475">
        <f t="shared" si="6"/>
        <v>-0.865</v>
      </c>
      <c r="F134" s="185" t="str">
        <f t="shared" si="7"/>
        <v>是</v>
      </c>
      <c r="G134" s="204" t="str">
        <f t="shared" si="8"/>
        <v>项</v>
      </c>
    </row>
    <row r="135" ht="36" customHeight="1" spans="1:7">
      <c r="A135" s="472" t="s">
        <v>345</v>
      </c>
      <c r="B135" s="274" t="s">
        <v>346</v>
      </c>
      <c r="C135" s="486">
        <f>SUM(C136:C147)</f>
        <v>0</v>
      </c>
      <c r="D135" s="487">
        <f>SUM(D136:D147)</f>
        <v>32</v>
      </c>
      <c r="E135" s="475" t="str">
        <f t="shared" si="6"/>
        <v/>
      </c>
      <c r="F135" s="185" t="str">
        <f t="shared" si="7"/>
        <v>是</v>
      </c>
      <c r="G135" s="204" t="str">
        <f t="shared" si="8"/>
        <v>款</v>
      </c>
    </row>
    <row r="136" ht="36" customHeight="1" spans="1:7">
      <c r="A136" s="478" t="s">
        <v>347</v>
      </c>
      <c r="B136" s="479" t="s">
        <v>136</v>
      </c>
      <c r="C136" s="480">
        <v>0</v>
      </c>
      <c r="D136" s="481">
        <v>0</v>
      </c>
      <c r="E136" s="475" t="str">
        <f t="shared" si="6"/>
        <v/>
      </c>
      <c r="F136" s="185" t="str">
        <f t="shared" si="7"/>
        <v>否</v>
      </c>
      <c r="G136" s="204" t="str">
        <f t="shared" si="8"/>
        <v>项</v>
      </c>
    </row>
    <row r="137" ht="36" customHeight="1" spans="1:7">
      <c r="A137" s="478" t="s">
        <v>348</v>
      </c>
      <c r="B137" s="479" t="s">
        <v>138</v>
      </c>
      <c r="C137" s="480">
        <v>0</v>
      </c>
      <c r="D137" s="481">
        <v>0</v>
      </c>
      <c r="E137" s="475" t="str">
        <f t="shared" si="6"/>
        <v/>
      </c>
      <c r="F137" s="185" t="str">
        <f t="shared" si="7"/>
        <v>否</v>
      </c>
      <c r="G137" s="204" t="str">
        <f t="shared" si="8"/>
        <v>项</v>
      </c>
    </row>
    <row r="138" ht="36" customHeight="1" spans="1:7">
      <c r="A138" s="478" t="s">
        <v>349</v>
      </c>
      <c r="B138" s="479" t="s">
        <v>140</v>
      </c>
      <c r="C138" s="480">
        <v>0</v>
      </c>
      <c r="D138" s="481">
        <v>0</v>
      </c>
      <c r="E138" s="475" t="str">
        <f t="shared" si="6"/>
        <v/>
      </c>
      <c r="F138" s="185" t="str">
        <f t="shared" si="7"/>
        <v>否</v>
      </c>
      <c r="G138" s="204" t="str">
        <f t="shared" si="8"/>
        <v>项</v>
      </c>
    </row>
    <row r="139" ht="36" customHeight="1" spans="1:7">
      <c r="A139" s="478" t="s">
        <v>350</v>
      </c>
      <c r="B139" s="479" t="s">
        <v>351</v>
      </c>
      <c r="C139" s="480">
        <v>0</v>
      </c>
      <c r="D139" s="481">
        <v>0</v>
      </c>
      <c r="E139" s="475" t="str">
        <f t="shared" si="6"/>
        <v/>
      </c>
      <c r="F139" s="185" t="str">
        <f t="shared" si="7"/>
        <v>否</v>
      </c>
      <c r="G139" s="204" t="str">
        <f t="shared" si="8"/>
        <v>项</v>
      </c>
    </row>
    <row r="140" ht="36" customHeight="1" spans="1:7">
      <c r="A140" s="478" t="s">
        <v>352</v>
      </c>
      <c r="B140" s="479" t="s">
        <v>353</v>
      </c>
      <c r="C140" s="480">
        <v>0</v>
      </c>
      <c r="D140" s="481">
        <v>0</v>
      </c>
      <c r="E140" s="475" t="str">
        <f t="shared" si="6"/>
        <v/>
      </c>
      <c r="F140" s="185" t="str">
        <f t="shared" si="7"/>
        <v>否</v>
      </c>
      <c r="G140" s="204" t="str">
        <f t="shared" si="8"/>
        <v>项</v>
      </c>
    </row>
    <row r="141" ht="36" customHeight="1" spans="1:7">
      <c r="A141" s="478" t="s">
        <v>354</v>
      </c>
      <c r="B141" s="479" t="s">
        <v>355</v>
      </c>
      <c r="C141" s="480">
        <v>0</v>
      </c>
      <c r="D141" s="481"/>
      <c r="E141" s="475" t="str">
        <f t="shared" si="6"/>
        <v/>
      </c>
      <c r="F141" s="185" t="str">
        <f t="shared" si="7"/>
        <v>否</v>
      </c>
      <c r="G141" s="204" t="str">
        <f t="shared" si="8"/>
        <v>项</v>
      </c>
    </row>
    <row r="142" ht="36" customHeight="1" spans="1:7">
      <c r="A142" s="478" t="s">
        <v>356</v>
      </c>
      <c r="B142" s="479" t="s">
        <v>357</v>
      </c>
      <c r="C142" s="480">
        <v>0</v>
      </c>
      <c r="D142" s="481">
        <v>0</v>
      </c>
      <c r="E142" s="475" t="str">
        <f t="shared" si="6"/>
        <v/>
      </c>
      <c r="F142" s="185" t="str">
        <f t="shared" si="7"/>
        <v>否</v>
      </c>
      <c r="G142" s="204" t="str">
        <f t="shared" si="8"/>
        <v>项</v>
      </c>
    </row>
    <row r="143" ht="36" customHeight="1" spans="1:7">
      <c r="A143" s="478" t="s">
        <v>358</v>
      </c>
      <c r="B143" s="479" t="s">
        <v>359</v>
      </c>
      <c r="C143" s="480">
        <v>0</v>
      </c>
      <c r="D143" s="481">
        <v>32</v>
      </c>
      <c r="E143" s="475" t="str">
        <f t="shared" si="6"/>
        <v/>
      </c>
      <c r="F143" s="185" t="str">
        <f t="shared" si="7"/>
        <v>是</v>
      </c>
      <c r="G143" s="204" t="str">
        <f t="shared" si="8"/>
        <v>项</v>
      </c>
    </row>
    <row r="144" ht="36" customHeight="1" spans="1:7">
      <c r="A144" s="478" t="s">
        <v>360</v>
      </c>
      <c r="B144" s="479" t="s">
        <v>361</v>
      </c>
      <c r="C144" s="480">
        <v>0</v>
      </c>
      <c r="D144" s="481">
        <v>0</v>
      </c>
      <c r="E144" s="475" t="str">
        <f t="shared" si="6"/>
        <v/>
      </c>
      <c r="F144" s="185" t="str">
        <f t="shared" si="7"/>
        <v>否</v>
      </c>
      <c r="G144" s="204" t="str">
        <f t="shared" si="8"/>
        <v>项</v>
      </c>
    </row>
    <row r="145" ht="36" customHeight="1" spans="1:7">
      <c r="A145" s="478" t="s">
        <v>362</v>
      </c>
      <c r="B145" s="479" t="s">
        <v>363</v>
      </c>
      <c r="C145" s="480">
        <v>0</v>
      </c>
      <c r="D145" s="481">
        <v>0</v>
      </c>
      <c r="E145" s="475" t="str">
        <f t="shared" si="6"/>
        <v/>
      </c>
      <c r="F145" s="185" t="str">
        <f t="shared" si="7"/>
        <v>否</v>
      </c>
      <c r="G145" s="204" t="str">
        <f t="shared" si="8"/>
        <v>项</v>
      </c>
    </row>
    <row r="146" ht="36" customHeight="1" spans="1:7">
      <c r="A146" s="478" t="s">
        <v>364</v>
      </c>
      <c r="B146" s="479" t="s">
        <v>154</v>
      </c>
      <c r="C146" s="480">
        <v>0</v>
      </c>
      <c r="D146" s="481">
        <v>0</v>
      </c>
      <c r="E146" s="475" t="str">
        <f t="shared" si="6"/>
        <v/>
      </c>
      <c r="F146" s="185" t="str">
        <f t="shared" si="7"/>
        <v>否</v>
      </c>
      <c r="G146" s="204" t="str">
        <f t="shared" si="8"/>
        <v>项</v>
      </c>
    </row>
    <row r="147" ht="36" customHeight="1" spans="1:7">
      <c r="A147" s="478" t="s">
        <v>365</v>
      </c>
      <c r="B147" s="479" t="s">
        <v>366</v>
      </c>
      <c r="C147" s="480">
        <v>0</v>
      </c>
      <c r="D147" s="481">
        <v>0</v>
      </c>
      <c r="E147" s="475" t="str">
        <f t="shared" si="6"/>
        <v/>
      </c>
      <c r="F147" s="185" t="str">
        <f t="shared" si="7"/>
        <v>否</v>
      </c>
      <c r="G147" s="204" t="str">
        <f t="shared" si="8"/>
        <v>项</v>
      </c>
    </row>
    <row r="148" ht="36" customHeight="1" spans="1:7">
      <c r="A148" s="472" t="s">
        <v>367</v>
      </c>
      <c r="B148" s="274" t="s">
        <v>368</v>
      </c>
      <c r="C148" s="476">
        <f>SUM(C149:C154)</f>
        <v>186</v>
      </c>
      <c r="D148" s="477">
        <f>SUM(D149:D154)</f>
        <v>190</v>
      </c>
      <c r="E148" s="475">
        <f t="shared" si="6"/>
        <v>0.022</v>
      </c>
      <c r="F148" s="185" t="str">
        <f t="shared" si="7"/>
        <v>是</v>
      </c>
      <c r="G148" s="204" t="str">
        <f t="shared" si="8"/>
        <v>款</v>
      </c>
    </row>
    <row r="149" ht="36" customHeight="1" spans="1:7">
      <c r="A149" s="478" t="s">
        <v>369</v>
      </c>
      <c r="B149" s="479" t="s">
        <v>136</v>
      </c>
      <c r="C149" s="480">
        <v>179</v>
      </c>
      <c r="D149" s="481">
        <v>180</v>
      </c>
      <c r="E149" s="475">
        <f t="shared" si="6"/>
        <v>0.006</v>
      </c>
      <c r="F149" s="185" t="str">
        <f t="shared" si="7"/>
        <v>是</v>
      </c>
      <c r="G149" s="204" t="str">
        <f t="shared" si="8"/>
        <v>项</v>
      </c>
    </row>
    <row r="150" ht="36" customHeight="1" spans="1:7">
      <c r="A150" s="478" t="s">
        <v>370</v>
      </c>
      <c r="B150" s="479" t="s">
        <v>138</v>
      </c>
      <c r="C150" s="480">
        <v>0</v>
      </c>
      <c r="D150" s="481">
        <v>0</v>
      </c>
      <c r="E150" s="475" t="str">
        <f t="shared" si="6"/>
        <v/>
      </c>
      <c r="F150" s="185" t="str">
        <f t="shared" si="7"/>
        <v>否</v>
      </c>
      <c r="G150" s="204" t="str">
        <f t="shared" si="8"/>
        <v>项</v>
      </c>
    </row>
    <row r="151" ht="36" customHeight="1" spans="1:7">
      <c r="A151" s="478" t="s">
        <v>371</v>
      </c>
      <c r="B151" s="479" t="s">
        <v>140</v>
      </c>
      <c r="C151" s="480">
        <v>0</v>
      </c>
      <c r="D151" s="481">
        <v>0</v>
      </c>
      <c r="E151" s="475" t="str">
        <f t="shared" si="6"/>
        <v/>
      </c>
      <c r="F151" s="185" t="str">
        <f t="shared" si="7"/>
        <v>否</v>
      </c>
      <c r="G151" s="204" t="str">
        <f t="shared" si="8"/>
        <v>项</v>
      </c>
    </row>
    <row r="152" ht="36" customHeight="1" spans="1:7">
      <c r="A152" s="478" t="s">
        <v>372</v>
      </c>
      <c r="B152" s="479" t="s">
        <v>373</v>
      </c>
      <c r="C152" s="480">
        <v>7</v>
      </c>
      <c r="D152" s="481">
        <v>10</v>
      </c>
      <c r="E152" s="475">
        <f t="shared" si="6"/>
        <v>0.429</v>
      </c>
      <c r="F152" s="185" t="str">
        <f t="shared" si="7"/>
        <v>是</v>
      </c>
      <c r="G152" s="204" t="str">
        <f t="shared" si="8"/>
        <v>项</v>
      </c>
    </row>
    <row r="153" ht="36" customHeight="1" spans="1:7">
      <c r="A153" s="478" t="s">
        <v>374</v>
      </c>
      <c r="B153" s="479" t="s">
        <v>154</v>
      </c>
      <c r="C153" s="480">
        <v>0</v>
      </c>
      <c r="D153" s="481">
        <v>0</v>
      </c>
      <c r="E153" s="475" t="str">
        <f t="shared" si="6"/>
        <v/>
      </c>
      <c r="F153" s="185" t="str">
        <f t="shared" si="7"/>
        <v>否</v>
      </c>
      <c r="G153" s="204" t="str">
        <f t="shared" si="8"/>
        <v>项</v>
      </c>
    </row>
    <row r="154" ht="36" customHeight="1" spans="1:7">
      <c r="A154" s="478" t="s">
        <v>375</v>
      </c>
      <c r="B154" s="479" t="s">
        <v>376</v>
      </c>
      <c r="C154" s="480">
        <v>0</v>
      </c>
      <c r="D154" s="481">
        <v>0</v>
      </c>
      <c r="E154" s="475" t="str">
        <f t="shared" si="6"/>
        <v/>
      </c>
      <c r="F154" s="185" t="str">
        <f t="shared" si="7"/>
        <v>否</v>
      </c>
      <c r="G154" s="204" t="str">
        <f t="shared" si="8"/>
        <v>项</v>
      </c>
    </row>
    <row r="155" ht="36" customHeight="1" spans="1:7">
      <c r="A155" s="472" t="s">
        <v>377</v>
      </c>
      <c r="B155" s="274" t="s">
        <v>378</v>
      </c>
      <c r="C155" s="476">
        <f>SUM(C156:C162)</f>
        <v>0</v>
      </c>
      <c r="D155" s="477">
        <f>SUM(D156:D162)</f>
        <v>3</v>
      </c>
      <c r="E155" s="475" t="str">
        <f t="shared" si="6"/>
        <v/>
      </c>
      <c r="F155" s="185" t="str">
        <f t="shared" si="7"/>
        <v>是</v>
      </c>
      <c r="G155" s="204" t="str">
        <f t="shared" si="8"/>
        <v>款</v>
      </c>
    </row>
    <row r="156" ht="36" customHeight="1" spans="1:7">
      <c r="A156" s="478" t="s">
        <v>379</v>
      </c>
      <c r="B156" s="479" t="s">
        <v>136</v>
      </c>
      <c r="C156" s="480">
        <v>0</v>
      </c>
      <c r="D156" s="481">
        <v>0</v>
      </c>
      <c r="E156" s="475" t="str">
        <f t="shared" si="6"/>
        <v/>
      </c>
      <c r="F156" s="185" t="str">
        <f t="shared" si="7"/>
        <v>否</v>
      </c>
      <c r="G156" s="204" t="str">
        <f t="shared" si="8"/>
        <v>项</v>
      </c>
    </row>
    <row r="157" ht="36" customHeight="1" spans="1:7">
      <c r="A157" s="478" t="s">
        <v>380</v>
      </c>
      <c r="B157" s="479" t="s">
        <v>138</v>
      </c>
      <c r="C157" s="480">
        <v>0</v>
      </c>
      <c r="D157" s="481">
        <v>0</v>
      </c>
      <c r="E157" s="475" t="str">
        <f t="shared" si="6"/>
        <v/>
      </c>
      <c r="F157" s="185" t="str">
        <f t="shared" si="7"/>
        <v>否</v>
      </c>
      <c r="G157" s="204" t="str">
        <f t="shared" si="8"/>
        <v>项</v>
      </c>
    </row>
    <row r="158" ht="36" customHeight="1" spans="1:7">
      <c r="A158" s="478" t="s">
        <v>381</v>
      </c>
      <c r="B158" s="479" t="s">
        <v>140</v>
      </c>
      <c r="C158" s="480">
        <v>0</v>
      </c>
      <c r="D158" s="481">
        <v>0</v>
      </c>
      <c r="E158" s="475" t="str">
        <f t="shared" si="6"/>
        <v/>
      </c>
      <c r="F158" s="185" t="str">
        <f t="shared" si="7"/>
        <v>否</v>
      </c>
      <c r="G158" s="204" t="str">
        <f t="shared" si="8"/>
        <v>项</v>
      </c>
    </row>
    <row r="159" ht="36" customHeight="1" spans="1:7">
      <c r="A159" s="478" t="s">
        <v>382</v>
      </c>
      <c r="B159" s="479" t="s">
        <v>383</v>
      </c>
      <c r="C159" s="480">
        <v>0</v>
      </c>
      <c r="D159" s="481">
        <v>0</v>
      </c>
      <c r="E159" s="475" t="str">
        <f t="shared" si="6"/>
        <v/>
      </c>
      <c r="F159" s="185" t="str">
        <f t="shared" si="7"/>
        <v>否</v>
      </c>
      <c r="G159" s="204" t="str">
        <f t="shared" si="8"/>
        <v>项</v>
      </c>
    </row>
    <row r="160" ht="36" customHeight="1" spans="1:7">
      <c r="A160" s="478" t="s">
        <v>384</v>
      </c>
      <c r="B160" s="479" t="s">
        <v>385</v>
      </c>
      <c r="C160" s="480">
        <v>0</v>
      </c>
      <c r="D160" s="481">
        <v>0</v>
      </c>
      <c r="E160" s="475" t="str">
        <f t="shared" si="6"/>
        <v/>
      </c>
      <c r="F160" s="185" t="str">
        <f t="shared" si="7"/>
        <v>否</v>
      </c>
      <c r="G160" s="204" t="str">
        <f t="shared" si="8"/>
        <v>项</v>
      </c>
    </row>
    <row r="161" ht="36" customHeight="1" spans="1:7">
      <c r="A161" s="478" t="s">
        <v>386</v>
      </c>
      <c r="B161" s="479" t="s">
        <v>154</v>
      </c>
      <c r="C161" s="480">
        <v>0</v>
      </c>
      <c r="D161" s="481">
        <v>0</v>
      </c>
      <c r="E161" s="475" t="str">
        <f t="shared" si="6"/>
        <v/>
      </c>
      <c r="F161" s="185" t="str">
        <f t="shared" si="7"/>
        <v>否</v>
      </c>
      <c r="G161" s="204" t="str">
        <f t="shared" si="8"/>
        <v>项</v>
      </c>
    </row>
    <row r="162" ht="36" customHeight="1" spans="1:7">
      <c r="A162" s="478" t="s">
        <v>387</v>
      </c>
      <c r="B162" s="479" t="s">
        <v>388</v>
      </c>
      <c r="C162" s="480">
        <v>0</v>
      </c>
      <c r="D162" s="481">
        <v>3</v>
      </c>
      <c r="E162" s="475" t="str">
        <f t="shared" si="6"/>
        <v/>
      </c>
      <c r="F162" s="185" t="str">
        <f t="shared" si="7"/>
        <v>是</v>
      </c>
      <c r="G162" s="204" t="str">
        <f t="shared" si="8"/>
        <v>项</v>
      </c>
    </row>
    <row r="163" ht="36" customHeight="1" spans="1:7">
      <c r="A163" s="472" t="s">
        <v>389</v>
      </c>
      <c r="B163" s="274" t="s">
        <v>390</v>
      </c>
      <c r="C163" s="476">
        <f>SUM(C164:C168)</f>
        <v>102</v>
      </c>
      <c r="D163" s="477">
        <f>SUM(D164:D168)</f>
        <v>160</v>
      </c>
      <c r="E163" s="475">
        <f t="shared" si="6"/>
        <v>0.569</v>
      </c>
      <c r="F163" s="185" t="str">
        <f t="shared" si="7"/>
        <v>是</v>
      </c>
      <c r="G163" s="204" t="str">
        <f t="shared" si="8"/>
        <v>款</v>
      </c>
    </row>
    <row r="164" ht="36" customHeight="1" spans="1:7">
      <c r="A164" s="478" t="s">
        <v>391</v>
      </c>
      <c r="B164" s="479" t="s">
        <v>136</v>
      </c>
      <c r="C164" s="480">
        <v>101</v>
      </c>
      <c r="D164" s="481">
        <v>100</v>
      </c>
      <c r="E164" s="475">
        <f t="shared" si="6"/>
        <v>-0.01</v>
      </c>
      <c r="F164" s="185" t="str">
        <f t="shared" si="7"/>
        <v>是</v>
      </c>
      <c r="G164" s="204" t="str">
        <f t="shared" si="8"/>
        <v>项</v>
      </c>
    </row>
    <row r="165" ht="36" customHeight="1" spans="1:7">
      <c r="A165" s="478" t="s">
        <v>392</v>
      </c>
      <c r="B165" s="479" t="s">
        <v>138</v>
      </c>
      <c r="C165" s="480">
        <v>0</v>
      </c>
      <c r="D165" s="481">
        <v>0</v>
      </c>
      <c r="E165" s="475" t="str">
        <f t="shared" si="6"/>
        <v/>
      </c>
      <c r="F165" s="185" t="str">
        <f t="shared" si="7"/>
        <v>否</v>
      </c>
      <c r="G165" s="204" t="str">
        <f t="shared" si="8"/>
        <v>项</v>
      </c>
    </row>
    <row r="166" ht="36" customHeight="1" spans="1:7">
      <c r="A166" s="478" t="s">
        <v>393</v>
      </c>
      <c r="B166" s="479" t="s">
        <v>140</v>
      </c>
      <c r="C166" s="480">
        <v>0</v>
      </c>
      <c r="D166" s="481">
        <v>0</v>
      </c>
      <c r="E166" s="475" t="str">
        <f t="shared" si="6"/>
        <v/>
      </c>
      <c r="F166" s="185" t="str">
        <f t="shared" si="7"/>
        <v>否</v>
      </c>
      <c r="G166" s="204" t="str">
        <f t="shared" si="8"/>
        <v>项</v>
      </c>
    </row>
    <row r="167" ht="36" customHeight="1" spans="1:7">
      <c r="A167" s="478" t="s">
        <v>394</v>
      </c>
      <c r="B167" s="479" t="s">
        <v>395</v>
      </c>
      <c r="C167" s="480">
        <v>0</v>
      </c>
      <c r="D167" s="481">
        <v>0</v>
      </c>
      <c r="E167" s="475" t="str">
        <f t="shared" si="6"/>
        <v/>
      </c>
      <c r="F167" s="185" t="str">
        <f t="shared" si="7"/>
        <v>否</v>
      </c>
      <c r="G167" s="204" t="str">
        <f t="shared" si="8"/>
        <v>项</v>
      </c>
    </row>
    <row r="168" ht="36" customHeight="1" spans="1:7">
      <c r="A168" s="478" t="s">
        <v>396</v>
      </c>
      <c r="B168" s="479" t="s">
        <v>397</v>
      </c>
      <c r="C168" s="480">
        <v>1</v>
      </c>
      <c r="D168" s="481">
        <v>60</v>
      </c>
      <c r="E168" s="475">
        <f t="shared" si="6"/>
        <v>59</v>
      </c>
      <c r="F168" s="185" t="str">
        <f t="shared" si="7"/>
        <v>是</v>
      </c>
      <c r="G168" s="204" t="str">
        <f t="shared" si="8"/>
        <v>项</v>
      </c>
    </row>
    <row r="169" ht="36" customHeight="1" spans="1:7">
      <c r="A169" s="472" t="s">
        <v>398</v>
      </c>
      <c r="B169" s="274" t="s">
        <v>399</v>
      </c>
      <c r="C169" s="476">
        <f>SUM(C170:C175)</f>
        <v>107</v>
      </c>
      <c r="D169" s="477">
        <f>SUM(D170:D175)</f>
        <v>99</v>
      </c>
      <c r="E169" s="475">
        <f t="shared" si="6"/>
        <v>-0.075</v>
      </c>
      <c r="F169" s="185" t="str">
        <f t="shared" si="7"/>
        <v>是</v>
      </c>
      <c r="G169" s="204" t="str">
        <f t="shared" si="8"/>
        <v>款</v>
      </c>
    </row>
    <row r="170" ht="36" customHeight="1" spans="1:7">
      <c r="A170" s="478" t="s">
        <v>400</v>
      </c>
      <c r="B170" s="479" t="s">
        <v>136</v>
      </c>
      <c r="C170" s="480">
        <v>97</v>
      </c>
      <c r="D170" s="481">
        <v>96</v>
      </c>
      <c r="E170" s="475">
        <f t="shared" si="6"/>
        <v>-0.01</v>
      </c>
      <c r="F170" s="185" t="str">
        <f t="shared" si="7"/>
        <v>是</v>
      </c>
      <c r="G170" s="204" t="str">
        <f t="shared" si="8"/>
        <v>项</v>
      </c>
    </row>
    <row r="171" ht="36" customHeight="1" spans="1:7">
      <c r="A171" s="478" t="s">
        <v>401</v>
      </c>
      <c r="B171" s="479" t="s">
        <v>138</v>
      </c>
      <c r="C171" s="480">
        <v>0</v>
      </c>
      <c r="D171" s="481">
        <v>0</v>
      </c>
      <c r="E171" s="475" t="str">
        <f t="shared" si="6"/>
        <v/>
      </c>
      <c r="F171" s="185" t="str">
        <f t="shared" si="7"/>
        <v>否</v>
      </c>
      <c r="G171" s="204" t="str">
        <f t="shared" si="8"/>
        <v>项</v>
      </c>
    </row>
    <row r="172" ht="36" customHeight="1" spans="1:7">
      <c r="A172" s="478" t="s">
        <v>402</v>
      </c>
      <c r="B172" s="479" t="s">
        <v>140</v>
      </c>
      <c r="C172" s="480">
        <v>0</v>
      </c>
      <c r="D172" s="481">
        <v>0</v>
      </c>
      <c r="E172" s="475" t="str">
        <f t="shared" si="6"/>
        <v/>
      </c>
      <c r="F172" s="185" t="str">
        <f t="shared" si="7"/>
        <v>否</v>
      </c>
      <c r="G172" s="204" t="str">
        <f t="shared" si="8"/>
        <v>项</v>
      </c>
    </row>
    <row r="173" ht="36" customHeight="1" spans="1:7">
      <c r="A173" s="478" t="s">
        <v>403</v>
      </c>
      <c r="B173" s="479" t="s">
        <v>167</v>
      </c>
      <c r="C173" s="480">
        <v>0</v>
      </c>
      <c r="D173" s="481">
        <v>0</v>
      </c>
      <c r="E173" s="475" t="str">
        <f t="shared" si="6"/>
        <v/>
      </c>
      <c r="F173" s="185" t="str">
        <f t="shared" si="7"/>
        <v>否</v>
      </c>
      <c r="G173" s="204" t="str">
        <f t="shared" si="8"/>
        <v>项</v>
      </c>
    </row>
    <row r="174" ht="36" customHeight="1" spans="1:7">
      <c r="A174" s="478" t="s">
        <v>404</v>
      </c>
      <c r="B174" s="479" t="s">
        <v>154</v>
      </c>
      <c r="C174" s="480">
        <v>0</v>
      </c>
      <c r="D174" s="481">
        <v>0</v>
      </c>
      <c r="E174" s="475" t="str">
        <f t="shared" si="6"/>
        <v/>
      </c>
      <c r="F174" s="185" t="str">
        <f t="shared" si="7"/>
        <v>否</v>
      </c>
      <c r="G174" s="204" t="str">
        <f t="shared" si="8"/>
        <v>项</v>
      </c>
    </row>
    <row r="175" ht="36" customHeight="1" spans="1:7">
      <c r="A175" s="478" t="s">
        <v>405</v>
      </c>
      <c r="B175" s="479" t="s">
        <v>406</v>
      </c>
      <c r="C175" s="480">
        <v>10</v>
      </c>
      <c r="D175" s="481">
        <v>3</v>
      </c>
      <c r="E175" s="475">
        <f t="shared" si="6"/>
        <v>-0.7</v>
      </c>
      <c r="F175" s="185" t="str">
        <f t="shared" si="7"/>
        <v>是</v>
      </c>
      <c r="G175" s="204" t="str">
        <f t="shared" si="8"/>
        <v>项</v>
      </c>
    </row>
    <row r="176" ht="36" customHeight="1" spans="1:7">
      <c r="A176" s="472" t="s">
        <v>407</v>
      </c>
      <c r="B176" s="274" t="s">
        <v>408</v>
      </c>
      <c r="C176" s="476">
        <f>SUM(C177:C182)</f>
        <v>740</v>
      </c>
      <c r="D176" s="477">
        <f>SUM(D177:D182)</f>
        <v>785</v>
      </c>
      <c r="E176" s="475">
        <f t="shared" si="6"/>
        <v>0.061</v>
      </c>
      <c r="F176" s="185" t="str">
        <f t="shared" si="7"/>
        <v>是</v>
      </c>
      <c r="G176" s="204" t="str">
        <f t="shared" si="8"/>
        <v>款</v>
      </c>
    </row>
    <row r="177" ht="36" customHeight="1" spans="1:7">
      <c r="A177" s="478" t="s">
        <v>409</v>
      </c>
      <c r="B177" s="479" t="s">
        <v>136</v>
      </c>
      <c r="C177" s="480">
        <v>506</v>
      </c>
      <c r="D177" s="481">
        <v>500</v>
      </c>
      <c r="E177" s="475">
        <f t="shared" si="6"/>
        <v>-0.012</v>
      </c>
      <c r="F177" s="185" t="str">
        <f t="shared" si="7"/>
        <v>是</v>
      </c>
      <c r="G177" s="204" t="str">
        <f t="shared" si="8"/>
        <v>项</v>
      </c>
    </row>
    <row r="178" ht="36" customHeight="1" spans="1:7">
      <c r="A178" s="478" t="s">
        <v>410</v>
      </c>
      <c r="B178" s="479" t="s">
        <v>138</v>
      </c>
      <c r="C178" s="480">
        <v>128</v>
      </c>
      <c r="D178" s="481">
        <v>40</v>
      </c>
      <c r="E178" s="475">
        <f t="shared" si="6"/>
        <v>-0.688</v>
      </c>
      <c r="F178" s="185" t="str">
        <f t="shared" si="7"/>
        <v>是</v>
      </c>
      <c r="G178" s="204" t="str">
        <f t="shared" si="8"/>
        <v>项</v>
      </c>
    </row>
    <row r="179" ht="36" customHeight="1" spans="1:7">
      <c r="A179" s="478" t="s">
        <v>411</v>
      </c>
      <c r="B179" s="479" t="s">
        <v>140</v>
      </c>
      <c r="C179" s="480">
        <v>0</v>
      </c>
      <c r="D179" s="481">
        <v>0</v>
      </c>
      <c r="E179" s="475" t="str">
        <f t="shared" si="6"/>
        <v/>
      </c>
      <c r="F179" s="185" t="str">
        <f t="shared" si="7"/>
        <v>否</v>
      </c>
      <c r="G179" s="204" t="str">
        <f t="shared" si="8"/>
        <v>项</v>
      </c>
    </row>
    <row r="180" ht="36" customHeight="1" spans="1:7">
      <c r="A180" s="478">
        <v>2012906</v>
      </c>
      <c r="B180" s="479" t="s">
        <v>412</v>
      </c>
      <c r="C180" s="480">
        <v>0</v>
      </c>
      <c r="D180" s="481">
        <v>0</v>
      </c>
      <c r="E180" s="475" t="str">
        <f t="shared" si="6"/>
        <v/>
      </c>
      <c r="F180" s="185" t="str">
        <f t="shared" si="7"/>
        <v>否</v>
      </c>
      <c r="G180" s="204" t="str">
        <f t="shared" si="8"/>
        <v>项</v>
      </c>
    </row>
    <row r="181" ht="36" customHeight="1" spans="1:7">
      <c r="A181" s="478" t="s">
        <v>413</v>
      </c>
      <c r="B181" s="479" t="s">
        <v>154</v>
      </c>
      <c r="C181" s="480">
        <v>0</v>
      </c>
      <c r="D181" s="481">
        <v>0</v>
      </c>
      <c r="E181" s="475" t="str">
        <f t="shared" si="6"/>
        <v/>
      </c>
      <c r="F181" s="185" t="str">
        <f t="shared" si="7"/>
        <v>否</v>
      </c>
      <c r="G181" s="204" t="str">
        <f t="shared" si="8"/>
        <v>项</v>
      </c>
    </row>
    <row r="182" ht="36" customHeight="1" spans="1:7">
      <c r="A182" s="478" t="s">
        <v>414</v>
      </c>
      <c r="B182" s="479" t="s">
        <v>415</v>
      </c>
      <c r="C182" s="480">
        <v>106</v>
      </c>
      <c r="D182" s="481">
        <v>245</v>
      </c>
      <c r="E182" s="475">
        <f t="shared" si="6"/>
        <v>1.311</v>
      </c>
      <c r="F182" s="185" t="str">
        <f t="shared" si="7"/>
        <v>是</v>
      </c>
      <c r="G182" s="204" t="str">
        <f t="shared" si="8"/>
        <v>项</v>
      </c>
    </row>
    <row r="183" ht="36" customHeight="1" spans="1:7">
      <c r="A183" s="472" t="s">
        <v>416</v>
      </c>
      <c r="B183" s="274" t="s">
        <v>417</v>
      </c>
      <c r="C183" s="476">
        <f>SUM(C184:C189)</f>
        <v>1584</v>
      </c>
      <c r="D183" s="477">
        <f>SUM(D184:D189)</f>
        <v>1307</v>
      </c>
      <c r="E183" s="475">
        <f t="shared" si="6"/>
        <v>-0.175</v>
      </c>
      <c r="F183" s="185" t="str">
        <f t="shared" si="7"/>
        <v>是</v>
      </c>
      <c r="G183" s="204" t="str">
        <f t="shared" si="8"/>
        <v>款</v>
      </c>
    </row>
    <row r="184" ht="36" customHeight="1" spans="1:7">
      <c r="A184" s="478" t="s">
        <v>418</v>
      </c>
      <c r="B184" s="479" t="s">
        <v>136</v>
      </c>
      <c r="C184" s="480">
        <v>1237</v>
      </c>
      <c r="D184" s="481">
        <v>1158</v>
      </c>
      <c r="E184" s="475">
        <f t="shared" si="6"/>
        <v>-0.064</v>
      </c>
      <c r="F184" s="185" t="str">
        <f t="shared" si="7"/>
        <v>是</v>
      </c>
      <c r="G184" s="204" t="str">
        <f t="shared" si="8"/>
        <v>项</v>
      </c>
    </row>
    <row r="185" ht="36" customHeight="1" spans="1:7">
      <c r="A185" s="478" t="s">
        <v>419</v>
      </c>
      <c r="B185" s="479" t="s">
        <v>138</v>
      </c>
      <c r="C185" s="480">
        <v>0</v>
      </c>
      <c r="D185" s="481">
        <v>0</v>
      </c>
      <c r="E185" s="475" t="str">
        <f t="shared" si="6"/>
        <v/>
      </c>
      <c r="F185" s="185" t="str">
        <f t="shared" si="7"/>
        <v>否</v>
      </c>
      <c r="G185" s="204" t="str">
        <f t="shared" si="8"/>
        <v>项</v>
      </c>
    </row>
    <row r="186" ht="36" customHeight="1" spans="1:7">
      <c r="A186" s="478" t="s">
        <v>420</v>
      </c>
      <c r="B186" s="479" t="s">
        <v>140</v>
      </c>
      <c r="C186" s="480">
        <v>0</v>
      </c>
      <c r="D186" s="481">
        <v>0</v>
      </c>
      <c r="E186" s="475" t="str">
        <f t="shared" si="6"/>
        <v/>
      </c>
      <c r="F186" s="185" t="str">
        <f t="shared" si="7"/>
        <v>否</v>
      </c>
      <c r="G186" s="204" t="str">
        <f t="shared" si="8"/>
        <v>项</v>
      </c>
    </row>
    <row r="187" ht="36" customHeight="1" spans="1:7">
      <c r="A187" s="478" t="s">
        <v>421</v>
      </c>
      <c r="B187" s="479" t="s">
        <v>422</v>
      </c>
      <c r="C187" s="480">
        <v>70</v>
      </c>
      <c r="D187" s="481">
        <v>0</v>
      </c>
      <c r="E187" s="475">
        <f t="shared" si="6"/>
        <v>-1</v>
      </c>
      <c r="F187" s="185" t="str">
        <f t="shared" si="7"/>
        <v>是</v>
      </c>
      <c r="G187" s="204" t="str">
        <f t="shared" si="8"/>
        <v>项</v>
      </c>
    </row>
    <row r="188" ht="36" customHeight="1" spans="1:7">
      <c r="A188" s="478" t="s">
        <v>423</v>
      </c>
      <c r="B188" s="479" t="s">
        <v>154</v>
      </c>
      <c r="C188" s="480">
        <v>0</v>
      </c>
      <c r="D188" s="481">
        <v>0</v>
      </c>
      <c r="E188" s="475" t="str">
        <f t="shared" si="6"/>
        <v/>
      </c>
      <c r="F188" s="185" t="str">
        <f t="shared" si="7"/>
        <v>否</v>
      </c>
      <c r="G188" s="204" t="str">
        <f t="shared" si="8"/>
        <v>项</v>
      </c>
    </row>
    <row r="189" ht="36" customHeight="1" spans="1:7">
      <c r="A189" s="478" t="s">
        <v>424</v>
      </c>
      <c r="B189" s="479" t="s">
        <v>425</v>
      </c>
      <c r="C189" s="480">
        <v>277</v>
      </c>
      <c r="D189" s="481">
        <v>149</v>
      </c>
      <c r="E189" s="475">
        <f t="shared" si="6"/>
        <v>-0.462</v>
      </c>
      <c r="F189" s="185" t="str">
        <f t="shared" si="7"/>
        <v>是</v>
      </c>
      <c r="G189" s="204" t="str">
        <f t="shared" si="8"/>
        <v>项</v>
      </c>
    </row>
    <row r="190" ht="36" customHeight="1" spans="1:7">
      <c r="A190" s="472" t="s">
        <v>426</v>
      </c>
      <c r="B190" s="274" t="s">
        <v>427</v>
      </c>
      <c r="C190" s="476">
        <f>SUM(C191:C196)</f>
        <v>783</v>
      </c>
      <c r="D190" s="477">
        <f>SUM(D191:D196)</f>
        <v>823</v>
      </c>
      <c r="E190" s="475">
        <f t="shared" si="6"/>
        <v>0.051</v>
      </c>
      <c r="F190" s="185" t="str">
        <f t="shared" si="7"/>
        <v>是</v>
      </c>
      <c r="G190" s="204" t="str">
        <f t="shared" si="8"/>
        <v>款</v>
      </c>
    </row>
    <row r="191" ht="36" customHeight="1" spans="1:7">
      <c r="A191" s="478" t="s">
        <v>428</v>
      </c>
      <c r="B191" s="479" t="s">
        <v>136</v>
      </c>
      <c r="C191" s="480">
        <v>369</v>
      </c>
      <c r="D191" s="481">
        <v>371</v>
      </c>
      <c r="E191" s="475">
        <f t="shared" si="6"/>
        <v>0.005</v>
      </c>
      <c r="F191" s="185" t="str">
        <f t="shared" si="7"/>
        <v>是</v>
      </c>
      <c r="G191" s="204" t="str">
        <f t="shared" si="8"/>
        <v>项</v>
      </c>
    </row>
    <row r="192" ht="36" customHeight="1" spans="1:7">
      <c r="A192" s="478" t="s">
        <v>429</v>
      </c>
      <c r="B192" s="479" t="s">
        <v>138</v>
      </c>
      <c r="C192" s="480">
        <v>240</v>
      </c>
      <c r="D192" s="481">
        <v>122</v>
      </c>
      <c r="E192" s="475">
        <f t="shared" si="6"/>
        <v>-0.492</v>
      </c>
      <c r="F192" s="185" t="str">
        <f t="shared" si="7"/>
        <v>是</v>
      </c>
      <c r="G192" s="204" t="str">
        <f t="shared" si="8"/>
        <v>项</v>
      </c>
    </row>
    <row r="193" ht="36" customHeight="1" spans="1:7">
      <c r="A193" s="478" t="s">
        <v>430</v>
      </c>
      <c r="B193" s="479" t="s">
        <v>140</v>
      </c>
      <c r="C193" s="480">
        <v>0</v>
      </c>
      <c r="D193" s="481">
        <v>0</v>
      </c>
      <c r="E193" s="475" t="str">
        <f t="shared" si="6"/>
        <v/>
      </c>
      <c r="F193" s="185" t="str">
        <f t="shared" si="7"/>
        <v>否</v>
      </c>
      <c r="G193" s="204" t="str">
        <f t="shared" si="8"/>
        <v>项</v>
      </c>
    </row>
    <row r="194" ht="36" customHeight="1" spans="1:7">
      <c r="A194" s="478" t="s">
        <v>431</v>
      </c>
      <c r="B194" s="479" t="s">
        <v>432</v>
      </c>
      <c r="C194" s="480">
        <v>0</v>
      </c>
      <c r="D194" s="481">
        <v>0</v>
      </c>
      <c r="E194" s="475" t="str">
        <f t="shared" si="6"/>
        <v/>
      </c>
      <c r="F194" s="185" t="str">
        <f t="shared" si="7"/>
        <v>否</v>
      </c>
      <c r="G194" s="204" t="str">
        <f t="shared" si="8"/>
        <v>项</v>
      </c>
    </row>
    <row r="195" ht="36" customHeight="1" spans="1:7">
      <c r="A195" s="478" t="s">
        <v>433</v>
      </c>
      <c r="B195" s="479" t="s">
        <v>154</v>
      </c>
      <c r="C195" s="480">
        <v>0</v>
      </c>
      <c r="D195" s="481">
        <v>0</v>
      </c>
      <c r="E195" s="475" t="str">
        <f t="shared" si="6"/>
        <v/>
      </c>
      <c r="F195" s="185" t="str">
        <f t="shared" si="7"/>
        <v>否</v>
      </c>
      <c r="G195" s="204" t="str">
        <f t="shared" si="8"/>
        <v>项</v>
      </c>
    </row>
    <row r="196" ht="36" customHeight="1" spans="1:7">
      <c r="A196" s="478" t="s">
        <v>434</v>
      </c>
      <c r="B196" s="479" t="s">
        <v>435</v>
      </c>
      <c r="C196" s="480">
        <v>174</v>
      </c>
      <c r="D196" s="481">
        <v>330</v>
      </c>
      <c r="E196" s="475">
        <f t="shared" ref="E196:E259" si="9">IF(C196&gt;0,D196/C196-1,IF(C196&lt;0,-(D196/C196-1),""))</f>
        <v>0.897</v>
      </c>
      <c r="F196" s="185" t="str">
        <f t="shared" ref="F196:F259" si="10">IF(LEN(A196)=3,"是",IF(B196&lt;&gt;"",IF(SUM(C196:D196)&lt;&gt;0,"是","否"),"是"))</f>
        <v>是</v>
      </c>
      <c r="G196" s="204" t="str">
        <f t="shared" ref="G196:G259" si="11">IF(LEN(A196)=3,"类",IF(LEN(A196)=5,"款","项"))</f>
        <v>项</v>
      </c>
    </row>
    <row r="197" ht="36" customHeight="1" spans="1:7">
      <c r="A197" s="472" t="s">
        <v>436</v>
      </c>
      <c r="B197" s="274" t="s">
        <v>437</v>
      </c>
      <c r="C197" s="476">
        <f>SUM(C198:C203)</f>
        <v>550</v>
      </c>
      <c r="D197" s="477">
        <f>SUM(D198:D203)</f>
        <v>497</v>
      </c>
      <c r="E197" s="475">
        <f t="shared" si="9"/>
        <v>-0.096</v>
      </c>
      <c r="F197" s="185" t="str">
        <f t="shared" si="10"/>
        <v>是</v>
      </c>
      <c r="G197" s="204" t="str">
        <f t="shared" si="11"/>
        <v>款</v>
      </c>
    </row>
    <row r="198" ht="36" customHeight="1" spans="1:7">
      <c r="A198" s="478" t="s">
        <v>438</v>
      </c>
      <c r="B198" s="479" t="s">
        <v>136</v>
      </c>
      <c r="C198" s="480">
        <v>484</v>
      </c>
      <c r="D198" s="481">
        <v>425</v>
      </c>
      <c r="E198" s="475">
        <f t="shared" si="9"/>
        <v>-0.122</v>
      </c>
      <c r="F198" s="185" t="str">
        <f t="shared" si="10"/>
        <v>是</v>
      </c>
      <c r="G198" s="204" t="str">
        <f t="shared" si="11"/>
        <v>项</v>
      </c>
    </row>
    <row r="199" ht="36" customHeight="1" spans="1:7">
      <c r="A199" s="478" t="s">
        <v>439</v>
      </c>
      <c r="B199" s="479" t="s">
        <v>138</v>
      </c>
      <c r="C199" s="480">
        <v>0</v>
      </c>
      <c r="D199" s="481">
        <v>0</v>
      </c>
      <c r="E199" s="475" t="str">
        <f t="shared" si="9"/>
        <v/>
      </c>
      <c r="F199" s="185" t="str">
        <f t="shared" si="10"/>
        <v>否</v>
      </c>
      <c r="G199" s="204" t="str">
        <f t="shared" si="11"/>
        <v>项</v>
      </c>
    </row>
    <row r="200" ht="36" customHeight="1" spans="1:7">
      <c r="A200" s="478" t="s">
        <v>440</v>
      </c>
      <c r="B200" s="479" t="s">
        <v>140</v>
      </c>
      <c r="C200" s="480">
        <v>0</v>
      </c>
      <c r="D200" s="481">
        <v>0</v>
      </c>
      <c r="E200" s="475" t="str">
        <f t="shared" si="9"/>
        <v/>
      </c>
      <c r="F200" s="185" t="str">
        <f t="shared" si="10"/>
        <v>否</v>
      </c>
      <c r="G200" s="204" t="str">
        <f t="shared" si="11"/>
        <v>项</v>
      </c>
    </row>
    <row r="201" ht="36" customHeight="1" spans="1:7">
      <c r="A201" s="478" t="s">
        <v>441</v>
      </c>
      <c r="B201" s="479" t="s">
        <v>442</v>
      </c>
      <c r="C201" s="480">
        <v>0</v>
      </c>
      <c r="D201" s="481">
        <v>0</v>
      </c>
      <c r="E201" s="475" t="str">
        <f t="shared" si="9"/>
        <v/>
      </c>
      <c r="F201" s="185" t="str">
        <f t="shared" si="10"/>
        <v>否</v>
      </c>
      <c r="G201" s="204" t="str">
        <f t="shared" si="11"/>
        <v>项</v>
      </c>
    </row>
    <row r="202" ht="36" customHeight="1" spans="1:7">
      <c r="A202" s="478" t="s">
        <v>443</v>
      </c>
      <c r="B202" s="479" t="s">
        <v>154</v>
      </c>
      <c r="C202" s="480">
        <v>0</v>
      </c>
      <c r="D202" s="481">
        <v>0</v>
      </c>
      <c r="E202" s="475" t="str">
        <f t="shared" si="9"/>
        <v/>
      </c>
      <c r="F202" s="185" t="str">
        <f t="shared" si="10"/>
        <v>否</v>
      </c>
      <c r="G202" s="204" t="str">
        <f t="shared" si="11"/>
        <v>项</v>
      </c>
    </row>
    <row r="203" ht="36" customHeight="1" spans="1:7">
      <c r="A203" s="478" t="s">
        <v>444</v>
      </c>
      <c r="B203" s="479" t="s">
        <v>445</v>
      </c>
      <c r="C203" s="480">
        <v>66</v>
      </c>
      <c r="D203" s="481">
        <v>72</v>
      </c>
      <c r="E203" s="475">
        <f t="shared" si="9"/>
        <v>0.091</v>
      </c>
      <c r="F203" s="185" t="str">
        <f t="shared" si="10"/>
        <v>是</v>
      </c>
      <c r="G203" s="204" t="str">
        <f t="shared" si="11"/>
        <v>项</v>
      </c>
    </row>
    <row r="204" ht="36" customHeight="1" spans="1:7">
      <c r="A204" s="472" t="s">
        <v>446</v>
      </c>
      <c r="B204" s="274" t="s">
        <v>447</v>
      </c>
      <c r="C204" s="476">
        <f>SUM(C205:C211)</f>
        <v>217</v>
      </c>
      <c r="D204" s="477">
        <f>SUM(D205:D211)</f>
        <v>200</v>
      </c>
      <c r="E204" s="475">
        <f t="shared" si="9"/>
        <v>-0.078</v>
      </c>
      <c r="F204" s="185" t="str">
        <f t="shared" si="10"/>
        <v>是</v>
      </c>
      <c r="G204" s="204" t="str">
        <f t="shared" si="11"/>
        <v>款</v>
      </c>
    </row>
    <row r="205" ht="36" customHeight="1" spans="1:7">
      <c r="A205" s="478" t="s">
        <v>448</v>
      </c>
      <c r="B205" s="479" t="s">
        <v>136</v>
      </c>
      <c r="C205" s="480">
        <v>125</v>
      </c>
      <c r="D205" s="481">
        <v>127</v>
      </c>
      <c r="E205" s="475">
        <f t="shared" si="9"/>
        <v>0.016</v>
      </c>
      <c r="F205" s="185" t="str">
        <f t="shared" si="10"/>
        <v>是</v>
      </c>
      <c r="G205" s="204" t="str">
        <f t="shared" si="11"/>
        <v>项</v>
      </c>
    </row>
    <row r="206" ht="36" customHeight="1" spans="1:7">
      <c r="A206" s="478" t="s">
        <v>449</v>
      </c>
      <c r="B206" s="479" t="s">
        <v>138</v>
      </c>
      <c r="C206" s="480">
        <v>0</v>
      </c>
      <c r="D206" s="481">
        <v>0</v>
      </c>
      <c r="E206" s="475" t="str">
        <f t="shared" si="9"/>
        <v/>
      </c>
      <c r="F206" s="185" t="str">
        <f t="shared" si="10"/>
        <v>否</v>
      </c>
      <c r="G206" s="204" t="str">
        <f t="shared" si="11"/>
        <v>项</v>
      </c>
    </row>
    <row r="207" ht="36" customHeight="1" spans="1:7">
      <c r="A207" s="478" t="s">
        <v>450</v>
      </c>
      <c r="B207" s="479" t="s">
        <v>140</v>
      </c>
      <c r="C207" s="480">
        <v>0</v>
      </c>
      <c r="D207" s="481">
        <v>0</v>
      </c>
      <c r="E207" s="475" t="str">
        <f t="shared" si="9"/>
        <v/>
      </c>
      <c r="F207" s="185" t="str">
        <f t="shared" si="10"/>
        <v>否</v>
      </c>
      <c r="G207" s="204" t="str">
        <f t="shared" si="11"/>
        <v>项</v>
      </c>
    </row>
    <row r="208" ht="36" customHeight="1" spans="1:7">
      <c r="A208" s="478" t="s">
        <v>451</v>
      </c>
      <c r="B208" s="479" t="s">
        <v>452</v>
      </c>
      <c r="C208" s="480">
        <v>6</v>
      </c>
      <c r="D208" s="481">
        <v>11</v>
      </c>
      <c r="E208" s="475">
        <f t="shared" si="9"/>
        <v>0.833</v>
      </c>
      <c r="F208" s="185" t="str">
        <f t="shared" si="10"/>
        <v>是</v>
      </c>
      <c r="G208" s="204" t="str">
        <f t="shared" si="11"/>
        <v>项</v>
      </c>
    </row>
    <row r="209" ht="36" customHeight="1" spans="1:7">
      <c r="A209" s="478" t="s">
        <v>453</v>
      </c>
      <c r="B209" s="479" t="s">
        <v>454</v>
      </c>
      <c r="C209" s="480">
        <v>16</v>
      </c>
      <c r="D209" s="481">
        <v>3</v>
      </c>
      <c r="E209" s="475">
        <f t="shared" si="9"/>
        <v>-0.813</v>
      </c>
      <c r="F209" s="185" t="str">
        <f t="shared" si="10"/>
        <v>是</v>
      </c>
      <c r="G209" s="204" t="str">
        <f t="shared" si="11"/>
        <v>项</v>
      </c>
    </row>
    <row r="210" ht="36" customHeight="1" spans="1:7">
      <c r="A210" s="478" t="s">
        <v>455</v>
      </c>
      <c r="B210" s="479" t="s">
        <v>154</v>
      </c>
      <c r="C210" s="480">
        <v>43</v>
      </c>
      <c r="D210" s="481">
        <v>44</v>
      </c>
      <c r="E210" s="475">
        <f t="shared" si="9"/>
        <v>0.023</v>
      </c>
      <c r="F210" s="185" t="str">
        <f t="shared" si="10"/>
        <v>是</v>
      </c>
      <c r="G210" s="204" t="str">
        <f t="shared" si="11"/>
        <v>项</v>
      </c>
    </row>
    <row r="211" ht="36" customHeight="1" spans="1:7">
      <c r="A211" s="478" t="s">
        <v>456</v>
      </c>
      <c r="B211" s="479" t="s">
        <v>457</v>
      </c>
      <c r="C211" s="480">
        <v>27</v>
      </c>
      <c r="D211" s="481">
        <v>15</v>
      </c>
      <c r="E211" s="475">
        <f t="shared" si="9"/>
        <v>-0.444</v>
      </c>
      <c r="F211" s="185" t="str">
        <f t="shared" si="10"/>
        <v>是</v>
      </c>
      <c r="G211" s="204" t="str">
        <f t="shared" si="11"/>
        <v>项</v>
      </c>
    </row>
    <row r="212" ht="36" customHeight="1" spans="1:7">
      <c r="A212" s="472" t="s">
        <v>458</v>
      </c>
      <c r="B212" s="274" t="s">
        <v>459</v>
      </c>
      <c r="C212" s="476">
        <f>SUM(C213:C217)</f>
        <v>0</v>
      </c>
      <c r="D212" s="477">
        <f>SUM(D213:D217)</f>
        <v>0</v>
      </c>
      <c r="E212" s="475" t="str">
        <f t="shared" si="9"/>
        <v/>
      </c>
      <c r="F212" s="185" t="str">
        <f t="shared" si="10"/>
        <v>否</v>
      </c>
      <c r="G212" s="204" t="str">
        <f t="shared" si="11"/>
        <v>款</v>
      </c>
    </row>
    <row r="213" ht="36" customHeight="1" spans="1:7">
      <c r="A213" s="478" t="s">
        <v>460</v>
      </c>
      <c r="B213" s="479" t="s">
        <v>136</v>
      </c>
      <c r="C213" s="480">
        <v>0</v>
      </c>
      <c r="D213" s="481">
        <v>0</v>
      </c>
      <c r="E213" s="475" t="str">
        <f t="shared" si="9"/>
        <v/>
      </c>
      <c r="F213" s="185" t="str">
        <f t="shared" si="10"/>
        <v>否</v>
      </c>
      <c r="G213" s="204" t="str">
        <f t="shared" si="11"/>
        <v>项</v>
      </c>
    </row>
    <row r="214" ht="36" customHeight="1" spans="1:7">
      <c r="A214" s="478" t="s">
        <v>461</v>
      </c>
      <c r="B214" s="479" t="s">
        <v>138</v>
      </c>
      <c r="C214" s="480">
        <v>0</v>
      </c>
      <c r="D214" s="481">
        <v>0</v>
      </c>
      <c r="E214" s="475" t="str">
        <f t="shared" si="9"/>
        <v/>
      </c>
      <c r="F214" s="185" t="str">
        <f t="shared" si="10"/>
        <v>否</v>
      </c>
      <c r="G214" s="204" t="str">
        <f t="shared" si="11"/>
        <v>项</v>
      </c>
    </row>
    <row r="215" ht="36" customHeight="1" spans="1:7">
      <c r="A215" s="478" t="s">
        <v>462</v>
      </c>
      <c r="B215" s="479" t="s">
        <v>140</v>
      </c>
      <c r="C215" s="480">
        <v>0</v>
      </c>
      <c r="D215" s="481">
        <v>0</v>
      </c>
      <c r="E215" s="475" t="str">
        <f t="shared" si="9"/>
        <v/>
      </c>
      <c r="F215" s="185" t="str">
        <f t="shared" si="10"/>
        <v>否</v>
      </c>
      <c r="G215" s="204" t="str">
        <f t="shared" si="11"/>
        <v>项</v>
      </c>
    </row>
    <row r="216" ht="36" customHeight="1" spans="1:7">
      <c r="A216" s="478" t="s">
        <v>463</v>
      </c>
      <c r="B216" s="479" t="s">
        <v>154</v>
      </c>
      <c r="C216" s="480">
        <v>0</v>
      </c>
      <c r="D216" s="481">
        <v>0</v>
      </c>
      <c r="E216" s="475" t="str">
        <f t="shared" si="9"/>
        <v/>
      </c>
      <c r="F216" s="185" t="str">
        <f t="shared" si="10"/>
        <v>否</v>
      </c>
      <c r="G216" s="204" t="str">
        <f t="shared" si="11"/>
        <v>项</v>
      </c>
    </row>
    <row r="217" ht="36" customHeight="1" spans="1:7">
      <c r="A217" s="478" t="s">
        <v>464</v>
      </c>
      <c r="B217" s="479" t="s">
        <v>465</v>
      </c>
      <c r="C217" s="480">
        <v>0</v>
      </c>
      <c r="D217" s="481">
        <v>0</v>
      </c>
      <c r="E217" s="475" t="str">
        <f t="shared" si="9"/>
        <v/>
      </c>
      <c r="F217" s="185" t="str">
        <f t="shared" si="10"/>
        <v>否</v>
      </c>
      <c r="G217" s="204" t="str">
        <f t="shared" si="11"/>
        <v>项</v>
      </c>
    </row>
    <row r="218" ht="36" customHeight="1" spans="1:7">
      <c r="A218" s="472" t="s">
        <v>466</v>
      </c>
      <c r="B218" s="274" t="s">
        <v>467</v>
      </c>
      <c r="C218" s="476">
        <f>SUM(C219:C223)</f>
        <v>609</v>
      </c>
      <c r="D218" s="477">
        <f>SUM(D219:D223)</f>
        <v>564</v>
      </c>
      <c r="E218" s="475">
        <f t="shared" si="9"/>
        <v>-0.074</v>
      </c>
      <c r="F218" s="185" t="str">
        <f t="shared" si="10"/>
        <v>是</v>
      </c>
      <c r="G218" s="204" t="str">
        <f t="shared" si="11"/>
        <v>款</v>
      </c>
    </row>
    <row r="219" ht="36" customHeight="1" spans="1:7">
      <c r="A219" s="478" t="s">
        <v>468</v>
      </c>
      <c r="B219" s="479" t="s">
        <v>136</v>
      </c>
      <c r="C219" s="480">
        <v>419</v>
      </c>
      <c r="D219" s="481">
        <v>405</v>
      </c>
      <c r="E219" s="475">
        <f t="shared" si="9"/>
        <v>-0.033</v>
      </c>
      <c r="F219" s="185" t="str">
        <f t="shared" si="10"/>
        <v>是</v>
      </c>
      <c r="G219" s="204" t="str">
        <f t="shared" si="11"/>
        <v>项</v>
      </c>
    </row>
    <row r="220" ht="36" customHeight="1" spans="1:7">
      <c r="A220" s="478" t="s">
        <v>469</v>
      </c>
      <c r="B220" s="479" t="s">
        <v>138</v>
      </c>
      <c r="C220" s="480">
        <v>6</v>
      </c>
      <c r="D220" s="481">
        <v>0</v>
      </c>
      <c r="E220" s="475">
        <f t="shared" si="9"/>
        <v>-1</v>
      </c>
      <c r="F220" s="185" t="str">
        <f t="shared" si="10"/>
        <v>是</v>
      </c>
      <c r="G220" s="204" t="str">
        <f t="shared" si="11"/>
        <v>项</v>
      </c>
    </row>
    <row r="221" ht="36" customHeight="1" spans="1:7">
      <c r="A221" s="478" t="s">
        <v>470</v>
      </c>
      <c r="B221" s="479" t="s">
        <v>140</v>
      </c>
      <c r="C221" s="480">
        <v>0</v>
      </c>
      <c r="D221" s="481">
        <v>0</v>
      </c>
      <c r="E221" s="475" t="str">
        <f t="shared" si="9"/>
        <v/>
      </c>
      <c r="F221" s="185" t="str">
        <f t="shared" si="10"/>
        <v>否</v>
      </c>
      <c r="G221" s="204" t="str">
        <f t="shared" si="11"/>
        <v>项</v>
      </c>
    </row>
    <row r="222" ht="36" customHeight="1" spans="1:7">
      <c r="A222" s="478" t="s">
        <v>471</v>
      </c>
      <c r="B222" s="479" t="s">
        <v>154</v>
      </c>
      <c r="C222" s="480">
        <v>0</v>
      </c>
      <c r="D222" s="481">
        <v>0</v>
      </c>
      <c r="E222" s="475" t="str">
        <f t="shared" si="9"/>
        <v/>
      </c>
      <c r="F222" s="185" t="str">
        <f t="shared" si="10"/>
        <v>否</v>
      </c>
      <c r="G222" s="204" t="str">
        <f t="shared" si="11"/>
        <v>项</v>
      </c>
    </row>
    <row r="223" ht="36" customHeight="1" spans="1:7">
      <c r="A223" s="478" t="s">
        <v>472</v>
      </c>
      <c r="B223" s="479" t="s">
        <v>473</v>
      </c>
      <c r="C223" s="480">
        <v>184</v>
      </c>
      <c r="D223" s="481">
        <v>159</v>
      </c>
      <c r="E223" s="475">
        <f t="shared" si="9"/>
        <v>-0.136</v>
      </c>
      <c r="F223" s="185" t="str">
        <f t="shared" si="10"/>
        <v>是</v>
      </c>
      <c r="G223" s="204" t="str">
        <f t="shared" si="11"/>
        <v>项</v>
      </c>
    </row>
    <row r="224" ht="36" customHeight="1" spans="1:7">
      <c r="A224" s="472" t="s">
        <v>474</v>
      </c>
      <c r="B224" s="274" t="s">
        <v>475</v>
      </c>
      <c r="C224" s="473">
        <f>SUM(C225:C230)</f>
        <v>0</v>
      </c>
      <c r="D224" s="482">
        <f>SUM(D225:D230)</f>
        <v>0</v>
      </c>
      <c r="E224" s="475" t="str">
        <f t="shared" si="9"/>
        <v/>
      </c>
      <c r="F224" s="185" t="str">
        <f t="shared" si="10"/>
        <v>否</v>
      </c>
      <c r="G224" s="204" t="str">
        <f t="shared" si="11"/>
        <v>款</v>
      </c>
    </row>
    <row r="225" ht="36" customHeight="1" spans="1:7">
      <c r="A225" s="478" t="s">
        <v>476</v>
      </c>
      <c r="B225" s="479" t="s">
        <v>136</v>
      </c>
      <c r="C225" s="480">
        <v>0</v>
      </c>
      <c r="D225" s="481">
        <v>0</v>
      </c>
      <c r="E225" s="475" t="str">
        <f t="shared" si="9"/>
        <v/>
      </c>
      <c r="F225" s="185" t="str">
        <f t="shared" si="10"/>
        <v>否</v>
      </c>
      <c r="G225" s="204" t="str">
        <f t="shared" si="11"/>
        <v>项</v>
      </c>
    </row>
    <row r="226" ht="36" customHeight="1" spans="1:7">
      <c r="A226" s="478" t="s">
        <v>477</v>
      </c>
      <c r="B226" s="479" t="s">
        <v>138</v>
      </c>
      <c r="C226" s="480">
        <v>0</v>
      </c>
      <c r="D226" s="481">
        <v>0</v>
      </c>
      <c r="E226" s="475" t="str">
        <f t="shared" si="9"/>
        <v/>
      </c>
      <c r="F226" s="185" t="str">
        <f t="shared" si="10"/>
        <v>否</v>
      </c>
      <c r="G226" s="204" t="str">
        <f t="shared" si="11"/>
        <v>项</v>
      </c>
    </row>
    <row r="227" ht="36" customHeight="1" spans="1:7">
      <c r="A227" s="478" t="s">
        <v>478</v>
      </c>
      <c r="B227" s="479" t="s">
        <v>140</v>
      </c>
      <c r="C227" s="480">
        <v>0</v>
      </c>
      <c r="D227" s="481">
        <v>0</v>
      </c>
      <c r="E227" s="475" t="str">
        <f t="shared" si="9"/>
        <v/>
      </c>
      <c r="F227" s="185" t="str">
        <f t="shared" si="10"/>
        <v>否</v>
      </c>
      <c r="G227" s="204" t="str">
        <f t="shared" si="11"/>
        <v>项</v>
      </c>
    </row>
    <row r="228" ht="36" customHeight="1" spans="1:7">
      <c r="A228" s="478" t="s">
        <v>479</v>
      </c>
      <c r="B228" s="479" t="s">
        <v>480</v>
      </c>
      <c r="C228" s="480">
        <v>0</v>
      </c>
      <c r="D228" s="481">
        <v>0</v>
      </c>
      <c r="E228" s="475" t="str">
        <f t="shared" si="9"/>
        <v/>
      </c>
      <c r="F228" s="185" t="str">
        <f t="shared" si="10"/>
        <v>否</v>
      </c>
      <c r="G228" s="204" t="str">
        <f t="shared" si="11"/>
        <v>项</v>
      </c>
    </row>
    <row r="229" ht="36" customHeight="1" spans="1:7">
      <c r="A229" s="478" t="s">
        <v>481</v>
      </c>
      <c r="B229" s="479" t="s">
        <v>154</v>
      </c>
      <c r="C229" s="480">
        <v>0</v>
      </c>
      <c r="D229" s="481">
        <v>0</v>
      </c>
      <c r="E229" s="475" t="str">
        <f t="shared" si="9"/>
        <v/>
      </c>
      <c r="F229" s="185" t="str">
        <f t="shared" si="10"/>
        <v>否</v>
      </c>
      <c r="G229" s="204" t="str">
        <f t="shared" si="11"/>
        <v>项</v>
      </c>
    </row>
    <row r="230" ht="36" customHeight="1" spans="1:7">
      <c r="A230" s="478" t="s">
        <v>482</v>
      </c>
      <c r="B230" s="479" t="s">
        <v>483</v>
      </c>
      <c r="C230" s="480">
        <v>0</v>
      </c>
      <c r="D230" s="481">
        <v>0</v>
      </c>
      <c r="E230" s="475" t="str">
        <f t="shared" si="9"/>
        <v/>
      </c>
      <c r="F230" s="185" t="str">
        <f t="shared" si="10"/>
        <v>否</v>
      </c>
      <c r="G230" s="204" t="str">
        <f t="shared" si="11"/>
        <v>项</v>
      </c>
    </row>
    <row r="231" ht="36" customHeight="1" spans="1:7">
      <c r="A231" s="472" t="s">
        <v>484</v>
      </c>
      <c r="B231" s="274" t="s">
        <v>485</v>
      </c>
      <c r="C231" s="473">
        <f>SUM(C232:C245)</f>
        <v>1079</v>
      </c>
      <c r="D231" s="482">
        <f>SUM(D232:D245)</f>
        <v>1046</v>
      </c>
      <c r="E231" s="475">
        <f t="shared" si="9"/>
        <v>-0.031</v>
      </c>
      <c r="F231" s="185" t="str">
        <f t="shared" si="10"/>
        <v>是</v>
      </c>
      <c r="G231" s="204" t="str">
        <f t="shared" si="11"/>
        <v>款</v>
      </c>
    </row>
    <row r="232" ht="36" customHeight="1" spans="1:7">
      <c r="A232" s="478" t="s">
        <v>486</v>
      </c>
      <c r="B232" s="479" t="s">
        <v>136</v>
      </c>
      <c r="C232" s="480">
        <v>968</v>
      </c>
      <c r="D232" s="481">
        <v>894</v>
      </c>
      <c r="E232" s="475">
        <f t="shared" si="9"/>
        <v>-0.076</v>
      </c>
      <c r="F232" s="185" t="str">
        <f t="shared" si="10"/>
        <v>是</v>
      </c>
      <c r="G232" s="204" t="str">
        <f t="shared" si="11"/>
        <v>项</v>
      </c>
    </row>
    <row r="233" ht="36" customHeight="1" spans="1:7">
      <c r="A233" s="478" t="s">
        <v>487</v>
      </c>
      <c r="B233" s="479" t="s">
        <v>138</v>
      </c>
      <c r="C233" s="480">
        <v>0</v>
      </c>
      <c r="D233" s="481">
        <v>0</v>
      </c>
      <c r="E233" s="475" t="str">
        <f t="shared" si="9"/>
        <v/>
      </c>
      <c r="F233" s="185" t="str">
        <f t="shared" si="10"/>
        <v>否</v>
      </c>
      <c r="G233" s="204" t="str">
        <f t="shared" si="11"/>
        <v>项</v>
      </c>
    </row>
    <row r="234" ht="36" customHeight="1" spans="1:7">
      <c r="A234" s="478" t="s">
        <v>488</v>
      </c>
      <c r="B234" s="479" t="s">
        <v>140</v>
      </c>
      <c r="C234" s="480">
        <v>0</v>
      </c>
      <c r="D234" s="481">
        <v>0</v>
      </c>
      <c r="E234" s="475" t="str">
        <f t="shared" si="9"/>
        <v/>
      </c>
      <c r="F234" s="185" t="str">
        <f t="shared" si="10"/>
        <v>否</v>
      </c>
      <c r="G234" s="204" t="str">
        <f t="shared" si="11"/>
        <v>项</v>
      </c>
    </row>
    <row r="235" ht="36" customHeight="1" spans="1:7">
      <c r="A235" s="478" t="s">
        <v>489</v>
      </c>
      <c r="B235" s="479" t="s">
        <v>490</v>
      </c>
      <c r="C235" s="480">
        <v>0</v>
      </c>
      <c r="D235" s="481">
        <v>0</v>
      </c>
      <c r="E235" s="475" t="str">
        <f t="shared" si="9"/>
        <v/>
      </c>
      <c r="F235" s="185" t="str">
        <f t="shared" si="10"/>
        <v>否</v>
      </c>
      <c r="G235" s="204" t="str">
        <f t="shared" si="11"/>
        <v>项</v>
      </c>
    </row>
    <row r="236" ht="36" customHeight="1" spans="1:7">
      <c r="A236" s="478" t="s">
        <v>491</v>
      </c>
      <c r="B236" s="479" t="s">
        <v>492</v>
      </c>
      <c r="C236" s="480">
        <v>4</v>
      </c>
      <c r="D236" s="481">
        <v>0</v>
      </c>
      <c r="E236" s="475">
        <f t="shared" si="9"/>
        <v>-1</v>
      </c>
      <c r="F236" s="185" t="str">
        <f t="shared" si="10"/>
        <v>是</v>
      </c>
      <c r="G236" s="204" t="str">
        <f t="shared" si="11"/>
        <v>项</v>
      </c>
    </row>
    <row r="237" ht="36" customHeight="1" spans="1:7">
      <c r="A237" s="478" t="s">
        <v>493</v>
      </c>
      <c r="B237" s="479" t="s">
        <v>237</v>
      </c>
      <c r="C237" s="480">
        <v>0</v>
      </c>
      <c r="D237" s="481">
        <v>0</v>
      </c>
      <c r="E237" s="475" t="str">
        <f t="shared" si="9"/>
        <v/>
      </c>
      <c r="F237" s="185" t="str">
        <f t="shared" si="10"/>
        <v>否</v>
      </c>
      <c r="G237" s="204" t="str">
        <f t="shared" si="11"/>
        <v>项</v>
      </c>
    </row>
    <row r="238" ht="36" customHeight="1" spans="1:7">
      <c r="A238" s="478" t="s">
        <v>494</v>
      </c>
      <c r="B238" s="479" t="s">
        <v>495</v>
      </c>
      <c r="C238" s="480">
        <v>0</v>
      </c>
      <c r="D238" s="481">
        <v>0</v>
      </c>
      <c r="E238" s="475" t="str">
        <f t="shared" si="9"/>
        <v/>
      </c>
      <c r="F238" s="185" t="str">
        <f t="shared" si="10"/>
        <v>否</v>
      </c>
      <c r="G238" s="204" t="str">
        <f t="shared" si="11"/>
        <v>项</v>
      </c>
    </row>
    <row r="239" ht="36" customHeight="1" spans="1:7">
      <c r="A239" s="478" t="s">
        <v>496</v>
      </c>
      <c r="B239" s="479" t="s">
        <v>497</v>
      </c>
      <c r="C239" s="480">
        <v>1</v>
      </c>
      <c r="D239" s="481">
        <v>0</v>
      </c>
      <c r="E239" s="475">
        <f t="shared" si="9"/>
        <v>-1</v>
      </c>
      <c r="F239" s="185" t="str">
        <f t="shared" si="10"/>
        <v>是</v>
      </c>
      <c r="G239" s="204" t="str">
        <f t="shared" si="11"/>
        <v>项</v>
      </c>
    </row>
    <row r="240" ht="36" customHeight="1" spans="1:7">
      <c r="A240" s="478" t="s">
        <v>498</v>
      </c>
      <c r="B240" s="479" t="s">
        <v>499</v>
      </c>
      <c r="C240" s="480">
        <v>0</v>
      </c>
      <c r="D240" s="481">
        <v>0</v>
      </c>
      <c r="E240" s="475" t="str">
        <f t="shared" si="9"/>
        <v/>
      </c>
      <c r="F240" s="185" t="str">
        <f t="shared" si="10"/>
        <v>否</v>
      </c>
      <c r="G240" s="204" t="str">
        <f t="shared" si="11"/>
        <v>项</v>
      </c>
    </row>
    <row r="241" ht="36" customHeight="1" spans="1:7">
      <c r="A241" s="478" t="s">
        <v>500</v>
      </c>
      <c r="B241" s="479" t="s">
        <v>501</v>
      </c>
      <c r="C241" s="480">
        <v>0</v>
      </c>
      <c r="D241" s="481">
        <v>0</v>
      </c>
      <c r="E241" s="475" t="str">
        <f t="shared" si="9"/>
        <v/>
      </c>
      <c r="F241" s="185" t="str">
        <f t="shared" si="10"/>
        <v>否</v>
      </c>
      <c r="G241" s="204" t="str">
        <f t="shared" si="11"/>
        <v>项</v>
      </c>
    </row>
    <row r="242" ht="36" customHeight="1" spans="1:7">
      <c r="A242" s="478" t="s">
        <v>502</v>
      </c>
      <c r="B242" s="479" t="s">
        <v>503</v>
      </c>
      <c r="C242" s="480">
        <v>4</v>
      </c>
      <c r="D242" s="481">
        <v>0</v>
      </c>
      <c r="E242" s="475">
        <f t="shared" si="9"/>
        <v>-1</v>
      </c>
      <c r="F242" s="185" t="str">
        <f t="shared" si="10"/>
        <v>是</v>
      </c>
      <c r="G242" s="204" t="str">
        <f t="shared" si="11"/>
        <v>项</v>
      </c>
    </row>
    <row r="243" ht="36" customHeight="1" spans="1:7">
      <c r="A243" s="478" t="s">
        <v>504</v>
      </c>
      <c r="B243" s="479" t="s">
        <v>505</v>
      </c>
      <c r="C243" s="480">
        <v>25</v>
      </c>
      <c r="D243" s="481">
        <v>35</v>
      </c>
      <c r="E243" s="475">
        <f t="shared" si="9"/>
        <v>0.4</v>
      </c>
      <c r="F243" s="185" t="str">
        <f t="shared" si="10"/>
        <v>是</v>
      </c>
      <c r="G243" s="204" t="str">
        <f t="shared" si="11"/>
        <v>项</v>
      </c>
    </row>
    <row r="244" ht="36" customHeight="1" spans="1:7">
      <c r="A244" s="478" t="s">
        <v>506</v>
      </c>
      <c r="B244" s="479" t="s">
        <v>154</v>
      </c>
      <c r="C244" s="480">
        <v>0</v>
      </c>
      <c r="D244" s="481">
        <v>0</v>
      </c>
      <c r="E244" s="475" t="str">
        <f t="shared" si="9"/>
        <v/>
      </c>
      <c r="F244" s="185" t="str">
        <f t="shared" si="10"/>
        <v>否</v>
      </c>
      <c r="G244" s="204" t="str">
        <f t="shared" si="11"/>
        <v>项</v>
      </c>
    </row>
    <row r="245" ht="36" customHeight="1" spans="1:7">
      <c r="A245" s="478" t="s">
        <v>507</v>
      </c>
      <c r="B245" s="479" t="s">
        <v>508</v>
      </c>
      <c r="C245" s="480">
        <v>77</v>
      </c>
      <c r="D245" s="481">
        <v>117</v>
      </c>
      <c r="E245" s="475">
        <f t="shared" si="9"/>
        <v>0.519</v>
      </c>
      <c r="F245" s="185" t="str">
        <f t="shared" si="10"/>
        <v>是</v>
      </c>
      <c r="G245" s="204" t="str">
        <f t="shared" si="11"/>
        <v>项</v>
      </c>
    </row>
    <row r="246" s="461" customFormat="1" ht="36" customHeight="1" spans="1:7">
      <c r="A246" s="488">
        <v>20139</v>
      </c>
      <c r="B246" s="489" t="s">
        <v>509</v>
      </c>
      <c r="C246" s="490">
        <f>SUM(C247:C252)</f>
        <v>0</v>
      </c>
      <c r="D246" s="491">
        <f>SUM(D247:D252)</f>
        <v>0</v>
      </c>
      <c r="E246" s="475" t="str">
        <f t="shared" ref="E246:E272" si="12">IF(C246&gt;0,D246/C246-1,IF(C246&lt;0,-(D246/C246-1),""))</f>
        <v/>
      </c>
      <c r="F246" s="185" t="str">
        <f t="shared" ref="F246:F272" si="13">IF(LEN(A246)=3,"是",IF(B246&lt;&gt;"",IF(SUM(C246:D246)&lt;&gt;0,"是","否"),"是"))</f>
        <v>否</v>
      </c>
      <c r="G246" s="204" t="str">
        <f t="shared" ref="G246:G272" si="14">IF(LEN(A246)=3,"类",IF(LEN(A246)=5,"款","项"))</f>
        <v>款</v>
      </c>
    </row>
    <row r="247" ht="36" customHeight="1" spans="1:7">
      <c r="A247" s="492">
        <v>2013901</v>
      </c>
      <c r="B247" s="493" t="s">
        <v>510</v>
      </c>
      <c r="C247" s="480"/>
      <c r="D247" s="481"/>
      <c r="E247" s="475" t="str">
        <f t="shared" si="12"/>
        <v/>
      </c>
      <c r="F247" s="185" t="str">
        <f t="shared" si="13"/>
        <v>否</v>
      </c>
      <c r="G247" s="204" t="str">
        <f t="shared" si="14"/>
        <v>项</v>
      </c>
    </row>
    <row r="248" ht="36" customHeight="1" spans="1:7">
      <c r="A248" s="492">
        <v>2013902</v>
      </c>
      <c r="B248" s="493" t="s">
        <v>511</v>
      </c>
      <c r="C248" s="480"/>
      <c r="D248" s="481"/>
      <c r="E248" s="475" t="str">
        <f t="shared" si="12"/>
        <v/>
      </c>
      <c r="F248" s="185" t="str">
        <f t="shared" si="13"/>
        <v>否</v>
      </c>
      <c r="G248" s="204" t="str">
        <f t="shared" si="14"/>
        <v>项</v>
      </c>
    </row>
    <row r="249" ht="36" customHeight="1" spans="1:7">
      <c r="A249" s="492">
        <v>2013903</v>
      </c>
      <c r="B249" s="493" t="s">
        <v>512</v>
      </c>
      <c r="C249" s="480"/>
      <c r="D249" s="481"/>
      <c r="E249" s="475" t="str">
        <f t="shared" si="12"/>
        <v/>
      </c>
      <c r="F249" s="185" t="str">
        <f t="shared" si="13"/>
        <v>否</v>
      </c>
      <c r="G249" s="204" t="str">
        <f t="shared" si="14"/>
        <v>项</v>
      </c>
    </row>
    <row r="250" ht="36" customHeight="1" spans="1:7">
      <c r="A250" s="492">
        <v>2013904</v>
      </c>
      <c r="B250" s="493" t="s">
        <v>513</v>
      </c>
      <c r="C250" s="480"/>
      <c r="D250" s="481"/>
      <c r="E250" s="475" t="str">
        <f t="shared" si="12"/>
        <v/>
      </c>
      <c r="F250" s="185" t="str">
        <f t="shared" si="13"/>
        <v>否</v>
      </c>
      <c r="G250" s="204" t="str">
        <f t="shared" si="14"/>
        <v>项</v>
      </c>
    </row>
    <row r="251" ht="36" customHeight="1" spans="1:7">
      <c r="A251" s="492">
        <v>2013950</v>
      </c>
      <c r="B251" s="493" t="s">
        <v>514</v>
      </c>
      <c r="C251" s="480"/>
      <c r="D251" s="481"/>
      <c r="E251" s="475" t="str">
        <f t="shared" si="12"/>
        <v/>
      </c>
      <c r="F251" s="185" t="str">
        <f t="shared" si="13"/>
        <v>否</v>
      </c>
      <c r="G251" s="204" t="str">
        <f t="shared" si="14"/>
        <v>项</v>
      </c>
    </row>
    <row r="252" ht="36" customHeight="1" spans="1:7">
      <c r="A252" s="492">
        <v>2013999</v>
      </c>
      <c r="B252" s="493" t="s">
        <v>515</v>
      </c>
      <c r="C252" s="480"/>
      <c r="D252" s="481"/>
      <c r="E252" s="475" t="str">
        <f t="shared" si="12"/>
        <v/>
      </c>
      <c r="F252" s="185" t="str">
        <f t="shared" si="13"/>
        <v>否</v>
      </c>
      <c r="G252" s="204" t="str">
        <f t="shared" si="14"/>
        <v>项</v>
      </c>
    </row>
    <row r="253" s="461" customFormat="1" ht="36" customHeight="1" spans="1:7">
      <c r="A253" s="488">
        <v>20140</v>
      </c>
      <c r="B253" s="489" t="s">
        <v>516</v>
      </c>
      <c r="C253" s="490">
        <f>SUM(C254:C258)</f>
        <v>0</v>
      </c>
      <c r="D253" s="491">
        <f>SUM(D254:D258)</f>
        <v>5</v>
      </c>
      <c r="E253" s="475" t="str">
        <f t="shared" si="12"/>
        <v/>
      </c>
      <c r="F253" s="185" t="str">
        <f t="shared" si="13"/>
        <v>是</v>
      </c>
      <c r="G253" s="204" t="str">
        <f t="shared" si="14"/>
        <v>款</v>
      </c>
    </row>
    <row r="254" ht="36" customHeight="1" spans="1:7">
      <c r="A254" s="492">
        <v>2014001</v>
      </c>
      <c r="B254" s="493" t="s">
        <v>510</v>
      </c>
      <c r="C254" s="480"/>
      <c r="D254" s="481"/>
      <c r="E254" s="475" t="str">
        <f t="shared" si="12"/>
        <v/>
      </c>
      <c r="F254" s="185" t="str">
        <f t="shared" si="13"/>
        <v>否</v>
      </c>
      <c r="G254" s="204" t="str">
        <f t="shared" si="14"/>
        <v>项</v>
      </c>
    </row>
    <row r="255" ht="36" customHeight="1" spans="1:7">
      <c r="A255" s="492">
        <v>2014002</v>
      </c>
      <c r="B255" s="493" t="s">
        <v>511</v>
      </c>
      <c r="C255" s="480"/>
      <c r="D255" s="481"/>
      <c r="E255" s="475" t="str">
        <f t="shared" si="12"/>
        <v/>
      </c>
      <c r="F255" s="185" t="str">
        <f t="shared" si="13"/>
        <v>否</v>
      </c>
      <c r="G255" s="204" t="str">
        <f t="shared" si="14"/>
        <v>项</v>
      </c>
    </row>
    <row r="256" ht="36" customHeight="1" spans="1:7">
      <c r="A256" s="492">
        <v>2014003</v>
      </c>
      <c r="B256" s="493" t="s">
        <v>512</v>
      </c>
      <c r="C256" s="480"/>
      <c r="D256" s="481"/>
      <c r="E256" s="475" t="str">
        <f t="shared" si="12"/>
        <v/>
      </c>
      <c r="F256" s="185" t="str">
        <f t="shared" si="13"/>
        <v>否</v>
      </c>
      <c r="G256" s="204" t="str">
        <f t="shared" si="14"/>
        <v>项</v>
      </c>
    </row>
    <row r="257" ht="36" customHeight="1" spans="1:7">
      <c r="A257" s="492">
        <v>2014004</v>
      </c>
      <c r="B257" s="493" t="s">
        <v>517</v>
      </c>
      <c r="C257" s="480"/>
      <c r="D257" s="481">
        <v>5</v>
      </c>
      <c r="E257" s="475" t="str">
        <f t="shared" si="12"/>
        <v/>
      </c>
      <c r="F257" s="185" t="str">
        <f t="shared" si="13"/>
        <v>是</v>
      </c>
      <c r="G257" s="204" t="str">
        <f t="shared" si="14"/>
        <v>项</v>
      </c>
    </row>
    <row r="258" ht="36" customHeight="1" spans="1:7">
      <c r="A258" s="492">
        <v>2014099</v>
      </c>
      <c r="B258" s="493" t="s">
        <v>518</v>
      </c>
      <c r="C258" s="480"/>
      <c r="D258" s="481"/>
      <c r="E258" s="475" t="str">
        <f t="shared" si="12"/>
        <v/>
      </c>
      <c r="F258" s="185" t="str">
        <f t="shared" si="13"/>
        <v>否</v>
      </c>
      <c r="G258" s="204" t="str">
        <f t="shared" si="14"/>
        <v>项</v>
      </c>
    </row>
    <row r="259" ht="36" customHeight="1" spans="1:7">
      <c r="A259" s="472" t="s">
        <v>519</v>
      </c>
      <c r="B259" s="274" t="s">
        <v>520</v>
      </c>
      <c r="C259" s="473">
        <f>SUM(C260:C261)</f>
        <v>2496</v>
      </c>
      <c r="D259" s="482">
        <f>SUM(D260:D261)</f>
        <v>3206</v>
      </c>
      <c r="E259" s="475">
        <f t="shared" si="12"/>
        <v>0.284</v>
      </c>
      <c r="F259" s="185" t="str">
        <f t="shared" si="13"/>
        <v>是</v>
      </c>
      <c r="G259" s="204" t="str">
        <f t="shared" si="14"/>
        <v>款</v>
      </c>
    </row>
    <row r="260" ht="36" customHeight="1" spans="1:7">
      <c r="A260" s="478" t="s">
        <v>521</v>
      </c>
      <c r="B260" s="479" t="s">
        <v>522</v>
      </c>
      <c r="C260" s="480">
        <v>0</v>
      </c>
      <c r="D260" s="481">
        <v>0</v>
      </c>
      <c r="E260" s="475" t="str">
        <f t="shared" si="12"/>
        <v/>
      </c>
      <c r="F260" s="185" t="str">
        <f t="shared" si="13"/>
        <v>否</v>
      </c>
      <c r="G260" s="204" t="str">
        <f t="shared" si="14"/>
        <v>项</v>
      </c>
    </row>
    <row r="261" ht="36" customHeight="1" spans="1:7">
      <c r="A261" s="478" t="s">
        <v>523</v>
      </c>
      <c r="B261" s="479" t="s">
        <v>524</v>
      </c>
      <c r="C261" s="480">
        <v>2496</v>
      </c>
      <c r="D261" s="481">
        <v>3206</v>
      </c>
      <c r="E261" s="475">
        <f t="shared" si="12"/>
        <v>0.284</v>
      </c>
      <c r="F261" s="185" t="str">
        <f t="shared" si="13"/>
        <v>是</v>
      </c>
      <c r="G261" s="204" t="str">
        <f t="shared" si="14"/>
        <v>项</v>
      </c>
    </row>
    <row r="262" ht="36" customHeight="1" spans="1:7">
      <c r="A262" s="494" t="s">
        <v>525</v>
      </c>
      <c r="B262" s="495" t="s">
        <v>526</v>
      </c>
      <c r="C262" s="496">
        <v>0</v>
      </c>
      <c r="D262" s="497"/>
      <c r="E262" s="475" t="str">
        <f t="shared" si="12"/>
        <v/>
      </c>
      <c r="F262" s="185" t="str">
        <f t="shared" si="13"/>
        <v>否</v>
      </c>
      <c r="G262" s="204" t="str">
        <f t="shared" si="14"/>
        <v>项</v>
      </c>
    </row>
    <row r="263" ht="36" customHeight="1" spans="1:7">
      <c r="A263" s="472" t="s">
        <v>47</v>
      </c>
      <c r="B263" s="274" t="s">
        <v>48</v>
      </c>
      <c r="C263" s="486">
        <v>0</v>
      </c>
      <c r="D263" s="485">
        <v>0</v>
      </c>
      <c r="E263" s="475" t="str">
        <f t="shared" si="12"/>
        <v/>
      </c>
      <c r="F263" s="185" t="str">
        <f t="shared" si="13"/>
        <v>是</v>
      </c>
      <c r="G263" s="204" t="str">
        <f t="shared" si="14"/>
        <v>类</v>
      </c>
    </row>
    <row r="264" ht="36" customHeight="1" spans="1:7">
      <c r="A264" s="472" t="s">
        <v>527</v>
      </c>
      <c r="B264" s="274" t="s">
        <v>528</v>
      </c>
      <c r="C264" s="486">
        <v>0</v>
      </c>
      <c r="D264" s="487">
        <v>0</v>
      </c>
      <c r="E264" s="475" t="str">
        <f t="shared" si="12"/>
        <v/>
      </c>
      <c r="F264" s="185" t="str">
        <f t="shared" si="13"/>
        <v>否</v>
      </c>
      <c r="G264" s="204" t="str">
        <f t="shared" si="14"/>
        <v>款</v>
      </c>
    </row>
    <row r="265" ht="36" customHeight="1" spans="1:7">
      <c r="A265" s="472" t="s">
        <v>529</v>
      </c>
      <c r="B265" s="274" t="s">
        <v>530</v>
      </c>
      <c r="C265" s="486">
        <v>0</v>
      </c>
      <c r="D265" s="487">
        <v>0</v>
      </c>
      <c r="E265" s="475" t="str">
        <f t="shared" si="12"/>
        <v/>
      </c>
      <c r="F265" s="185" t="str">
        <f t="shared" si="13"/>
        <v>否</v>
      </c>
      <c r="G265" s="204" t="str">
        <f t="shared" si="14"/>
        <v>款</v>
      </c>
    </row>
    <row r="266" ht="36" customHeight="1" spans="1:7">
      <c r="A266" s="472" t="s">
        <v>49</v>
      </c>
      <c r="B266" s="274" t="s">
        <v>50</v>
      </c>
      <c r="C266" s="473">
        <f>SUM(C267,C269,C271,C273,C283)</f>
        <v>80</v>
      </c>
      <c r="D266" s="474">
        <f>SUM(D267,D269,D271,D273,D283)</f>
        <v>512</v>
      </c>
      <c r="E266" s="475">
        <f t="shared" si="12"/>
        <v>5.4</v>
      </c>
      <c r="F266" s="185" t="str">
        <f t="shared" si="13"/>
        <v>是</v>
      </c>
      <c r="G266" s="204" t="str">
        <f t="shared" si="14"/>
        <v>类</v>
      </c>
    </row>
    <row r="267" ht="36" customHeight="1" spans="1:7">
      <c r="A267" s="274" t="s">
        <v>531</v>
      </c>
      <c r="B267" s="274" t="s">
        <v>532</v>
      </c>
      <c r="C267" s="486">
        <f t="shared" ref="C267:C271" si="15">SUM(C268)</f>
        <v>0</v>
      </c>
      <c r="D267" s="487">
        <f t="shared" ref="D267:D271" si="16">SUM(D268)</f>
        <v>0</v>
      </c>
      <c r="E267" s="475" t="str">
        <f t="shared" si="12"/>
        <v/>
      </c>
      <c r="F267" s="185" t="str">
        <f t="shared" si="13"/>
        <v>否</v>
      </c>
      <c r="G267" s="204" t="str">
        <f t="shared" si="14"/>
        <v>款</v>
      </c>
    </row>
    <row r="268" ht="36" customHeight="1" spans="1:7">
      <c r="A268" s="479" t="s">
        <v>533</v>
      </c>
      <c r="B268" s="479" t="s">
        <v>534</v>
      </c>
      <c r="C268" s="480">
        <v>0</v>
      </c>
      <c r="D268" s="481">
        <v>0</v>
      </c>
      <c r="E268" s="475" t="str">
        <f t="shared" si="12"/>
        <v/>
      </c>
      <c r="F268" s="185" t="str">
        <f t="shared" si="13"/>
        <v>否</v>
      </c>
      <c r="G268" s="204" t="str">
        <f t="shared" si="14"/>
        <v>项</v>
      </c>
    </row>
    <row r="269" ht="36" customHeight="1" spans="1:7">
      <c r="A269" s="274" t="s">
        <v>535</v>
      </c>
      <c r="B269" s="274" t="s">
        <v>536</v>
      </c>
      <c r="C269" s="486">
        <f t="shared" si="15"/>
        <v>0</v>
      </c>
      <c r="D269" s="487">
        <f t="shared" si="16"/>
        <v>0</v>
      </c>
      <c r="E269" s="475" t="str">
        <f t="shared" si="12"/>
        <v/>
      </c>
      <c r="F269" s="185" t="str">
        <f t="shared" si="13"/>
        <v>否</v>
      </c>
      <c r="G269" s="204" t="str">
        <f t="shared" si="14"/>
        <v>款</v>
      </c>
    </row>
    <row r="270" ht="36" customHeight="1" spans="1:7">
      <c r="A270" s="479" t="s">
        <v>537</v>
      </c>
      <c r="B270" s="479" t="s">
        <v>538</v>
      </c>
      <c r="C270" s="480">
        <v>0</v>
      </c>
      <c r="D270" s="481">
        <v>0</v>
      </c>
      <c r="E270" s="475" t="str">
        <f t="shared" si="12"/>
        <v/>
      </c>
      <c r="F270" s="185" t="str">
        <f t="shared" si="13"/>
        <v>否</v>
      </c>
      <c r="G270" s="204" t="str">
        <f t="shared" si="14"/>
        <v>项</v>
      </c>
    </row>
    <row r="271" ht="36" customHeight="1" spans="1:7">
      <c r="A271" s="274" t="s">
        <v>539</v>
      </c>
      <c r="B271" s="274" t="s">
        <v>540</v>
      </c>
      <c r="C271" s="486">
        <f t="shared" si="15"/>
        <v>0</v>
      </c>
      <c r="D271" s="487">
        <f t="shared" si="16"/>
        <v>0</v>
      </c>
      <c r="E271" s="475" t="str">
        <f t="shared" si="12"/>
        <v/>
      </c>
      <c r="F271" s="185" t="str">
        <f t="shared" si="13"/>
        <v>否</v>
      </c>
      <c r="G271" s="204" t="str">
        <f t="shared" si="14"/>
        <v>款</v>
      </c>
    </row>
    <row r="272" ht="36" customHeight="1" spans="1:7">
      <c r="A272" s="479" t="s">
        <v>541</v>
      </c>
      <c r="B272" s="479" t="s">
        <v>542</v>
      </c>
      <c r="C272" s="480">
        <v>0</v>
      </c>
      <c r="D272" s="481">
        <v>0</v>
      </c>
      <c r="E272" s="475" t="str">
        <f t="shared" si="12"/>
        <v/>
      </c>
      <c r="F272" s="185" t="str">
        <f t="shared" si="13"/>
        <v>否</v>
      </c>
      <c r="G272" s="204" t="str">
        <f t="shared" si="14"/>
        <v>项</v>
      </c>
    </row>
    <row r="273" ht="36" customHeight="1" spans="1:7">
      <c r="A273" s="472" t="s">
        <v>543</v>
      </c>
      <c r="B273" s="274" t="s">
        <v>544</v>
      </c>
      <c r="C273" s="486">
        <f>SUM(C274:C282)</f>
        <v>80</v>
      </c>
      <c r="D273" s="487">
        <f>SUM(D274:D282)</f>
        <v>512</v>
      </c>
      <c r="E273" s="475">
        <f t="shared" ref="E273:E336" si="17">IF(C273&gt;0,D273/C273-1,IF(C273&lt;0,-(D273/C273-1),""))</f>
        <v>5.4</v>
      </c>
      <c r="F273" s="185" t="str">
        <f t="shared" ref="F273:F336" si="18">IF(LEN(A273)=3,"是",IF(B273&lt;&gt;"",IF(SUM(C273:D273)&lt;&gt;0,"是","否"),"是"))</f>
        <v>是</v>
      </c>
      <c r="G273" s="204" t="str">
        <f t="shared" ref="G273:G336" si="19">IF(LEN(A273)=3,"类",IF(LEN(A273)=5,"款","项"))</f>
        <v>款</v>
      </c>
    </row>
    <row r="274" ht="36" customHeight="1" spans="1:7">
      <c r="A274" s="478" t="s">
        <v>545</v>
      </c>
      <c r="B274" s="479" t="s">
        <v>546</v>
      </c>
      <c r="C274" s="480">
        <v>10</v>
      </c>
      <c r="D274" s="481">
        <v>95</v>
      </c>
      <c r="E274" s="475">
        <f t="shared" si="17"/>
        <v>8.5</v>
      </c>
      <c r="F274" s="185" t="str">
        <f t="shared" si="18"/>
        <v>是</v>
      </c>
      <c r="G274" s="204" t="str">
        <f t="shared" si="19"/>
        <v>项</v>
      </c>
    </row>
    <row r="275" ht="36" customHeight="1" spans="1:7">
      <c r="A275" s="478" t="s">
        <v>547</v>
      </c>
      <c r="B275" s="479" t="s">
        <v>548</v>
      </c>
      <c r="C275" s="480">
        <v>0</v>
      </c>
      <c r="D275" s="481">
        <v>0</v>
      </c>
      <c r="E275" s="475" t="str">
        <f t="shared" si="17"/>
        <v/>
      </c>
      <c r="F275" s="185" t="str">
        <f t="shared" si="18"/>
        <v>否</v>
      </c>
      <c r="G275" s="204" t="str">
        <f t="shared" si="19"/>
        <v>项</v>
      </c>
    </row>
    <row r="276" ht="36" customHeight="1" spans="1:7">
      <c r="A276" s="478" t="s">
        <v>549</v>
      </c>
      <c r="B276" s="479" t="s">
        <v>550</v>
      </c>
      <c r="C276" s="480">
        <v>30</v>
      </c>
      <c r="D276" s="481">
        <v>5</v>
      </c>
      <c r="E276" s="475">
        <f t="shared" si="17"/>
        <v>-0.833</v>
      </c>
      <c r="F276" s="185" t="str">
        <f t="shared" si="18"/>
        <v>是</v>
      </c>
      <c r="G276" s="204" t="str">
        <f t="shared" si="19"/>
        <v>项</v>
      </c>
    </row>
    <row r="277" ht="36" customHeight="1" spans="1:7">
      <c r="A277" s="478" t="s">
        <v>551</v>
      </c>
      <c r="B277" s="479" t="s">
        <v>552</v>
      </c>
      <c r="C277" s="480">
        <v>0</v>
      </c>
      <c r="D277" s="481">
        <v>0</v>
      </c>
      <c r="E277" s="475" t="str">
        <f t="shared" si="17"/>
        <v/>
      </c>
      <c r="F277" s="185" t="str">
        <f t="shared" si="18"/>
        <v>否</v>
      </c>
      <c r="G277" s="204" t="str">
        <f t="shared" si="19"/>
        <v>项</v>
      </c>
    </row>
    <row r="278" ht="36" customHeight="1" spans="1:7">
      <c r="A278" s="478" t="s">
        <v>553</v>
      </c>
      <c r="B278" s="479" t="s">
        <v>554</v>
      </c>
      <c r="C278" s="480">
        <v>0</v>
      </c>
      <c r="D278" s="481"/>
      <c r="E278" s="475" t="str">
        <f t="shared" si="17"/>
        <v/>
      </c>
      <c r="F278" s="185" t="str">
        <f t="shared" si="18"/>
        <v>否</v>
      </c>
      <c r="G278" s="204" t="str">
        <f t="shared" si="19"/>
        <v>项</v>
      </c>
    </row>
    <row r="279" ht="36" customHeight="1" spans="1:7">
      <c r="A279" s="478" t="s">
        <v>555</v>
      </c>
      <c r="B279" s="479" t="s">
        <v>556</v>
      </c>
      <c r="C279" s="480">
        <v>0</v>
      </c>
      <c r="D279" s="481"/>
      <c r="E279" s="475" t="str">
        <f t="shared" si="17"/>
        <v/>
      </c>
      <c r="F279" s="185" t="str">
        <f t="shared" si="18"/>
        <v>否</v>
      </c>
      <c r="G279" s="204" t="str">
        <f t="shared" si="19"/>
        <v>项</v>
      </c>
    </row>
    <row r="280" ht="36" customHeight="1" spans="1:7">
      <c r="A280" s="478" t="s">
        <v>557</v>
      </c>
      <c r="B280" s="479" t="s">
        <v>558</v>
      </c>
      <c r="C280" s="480">
        <v>40</v>
      </c>
      <c r="D280" s="481">
        <v>412</v>
      </c>
      <c r="E280" s="475">
        <f t="shared" si="17"/>
        <v>9.3</v>
      </c>
      <c r="F280" s="185" t="str">
        <f t="shared" si="18"/>
        <v>是</v>
      </c>
      <c r="G280" s="204" t="str">
        <f t="shared" si="19"/>
        <v>项</v>
      </c>
    </row>
    <row r="281" ht="36" customHeight="1" spans="1:7">
      <c r="A281" s="478" t="s">
        <v>559</v>
      </c>
      <c r="B281" s="479" t="s">
        <v>560</v>
      </c>
      <c r="C281" s="480">
        <v>0</v>
      </c>
      <c r="D281" s="481">
        <v>0</v>
      </c>
      <c r="E281" s="475" t="str">
        <f t="shared" si="17"/>
        <v/>
      </c>
      <c r="F281" s="185" t="str">
        <f t="shared" si="18"/>
        <v>否</v>
      </c>
      <c r="G281" s="204" t="str">
        <f t="shared" si="19"/>
        <v>项</v>
      </c>
    </row>
    <row r="282" ht="36" customHeight="1" spans="1:7">
      <c r="A282" s="478" t="s">
        <v>561</v>
      </c>
      <c r="B282" s="479" t="s">
        <v>562</v>
      </c>
      <c r="C282" s="480">
        <v>0</v>
      </c>
      <c r="D282" s="481">
        <v>0</v>
      </c>
      <c r="E282" s="475" t="str">
        <f t="shared" si="17"/>
        <v/>
      </c>
      <c r="F282" s="185" t="str">
        <f t="shared" si="18"/>
        <v>否</v>
      </c>
      <c r="G282" s="204" t="str">
        <f t="shared" si="19"/>
        <v>项</v>
      </c>
    </row>
    <row r="283" ht="36" customHeight="1" spans="1:7">
      <c r="A283" s="472" t="s">
        <v>563</v>
      </c>
      <c r="B283" s="274" t="s">
        <v>564</v>
      </c>
      <c r="C283" s="486">
        <f>SUM(C284)</f>
        <v>0</v>
      </c>
      <c r="D283" s="487">
        <f>SUM(D284)</f>
        <v>0</v>
      </c>
      <c r="E283" s="475" t="str">
        <f t="shared" si="17"/>
        <v/>
      </c>
      <c r="F283" s="185" t="str">
        <f t="shared" si="18"/>
        <v>否</v>
      </c>
      <c r="G283" s="204" t="str">
        <f t="shared" si="19"/>
        <v>款</v>
      </c>
    </row>
    <row r="284" ht="36" customHeight="1" spans="1:7">
      <c r="A284" s="479" t="s">
        <v>565</v>
      </c>
      <c r="B284" s="479" t="s">
        <v>566</v>
      </c>
      <c r="C284" s="480">
        <v>0</v>
      </c>
      <c r="D284" s="481">
        <v>0</v>
      </c>
      <c r="E284" s="475" t="str">
        <f t="shared" si="17"/>
        <v/>
      </c>
      <c r="F284" s="185" t="str">
        <f t="shared" si="18"/>
        <v>否</v>
      </c>
      <c r="G284" s="204" t="str">
        <f t="shared" si="19"/>
        <v>项</v>
      </c>
    </row>
    <row r="285" ht="36" customHeight="1" spans="1:7">
      <c r="A285" s="494" t="s">
        <v>567</v>
      </c>
      <c r="B285" s="495" t="s">
        <v>526</v>
      </c>
      <c r="C285" s="496">
        <v>0</v>
      </c>
      <c r="D285" s="497"/>
      <c r="E285" s="475" t="str">
        <f t="shared" si="17"/>
        <v/>
      </c>
      <c r="F285" s="185" t="str">
        <f t="shared" si="18"/>
        <v>否</v>
      </c>
      <c r="G285" s="204" t="str">
        <f t="shared" si="19"/>
        <v>项</v>
      </c>
    </row>
    <row r="286" ht="36" customHeight="1" spans="1:7">
      <c r="A286" s="472" t="s">
        <v>51</v>
      </c>
      <c r="B286" s="274" t="s">
        <v>52</v>
      </c>
      <c r="C286" s="473">
        <f>SUM(C287,C290,C301,C308,C316,C325,C341,C351,C361,C3562,C375,C369)</f>
        <v>14136</v>
      </c>
      <c r="D286" s="474">
        <f>SUM(D287,D290,D301,D308,D316,D325,D341,D351,D361,D3562,D375,D369)</f>
        <v>13879</v>
      </c>
      <c r="E286" s="475">
        <f t="shared" si="17"/>
        <v>-0.018</v>
      </c>
      <c r="F286" s="185" t="str">
        <f t="shared" si="18"/>
        <v>是</v>
      </c>
      <c r="G286" s="204" t="str">
        <f t="shared" si="19"/>
        <v>类</v>
      </c>
    </row>
    <row r="287" ht="36" customHeight="1" spans="1:7">
      <c r="A287" s="472" t="s">
        <v>568</v>
      </c>
      <c r="B287" s="274" t="s">
        <v>569</v>
      </c>
      <c r="C287" s="486">
        <f>SUM(C288:C289)</f>
        <v>0</v>
      </c>
      <c r="D287" s="487">
        <f>SUM(D288:D289)</f>
        <v>10</v>
      </c>
      <c r="E287" s="475" t="str">
        <f t="shared" si="17"/>
        <v/>
      </c>
      <c r="F287" s="185" t="str">
        <f t="shared" si="18"/>
        <v>是</v>
      </c>
      <c r="G287" s="204" t="str">
        <f t="shared" si="19"/>
        <v>款</v>
      </c>
    </row>
    <row r="288" ht="36" customHeight="1" spans="1:7">
      <c r="A288" s="478" t="s">
        <v>570</v>
      </c>
      <c r="B288" s="479" t="s">
        <v>571</v>
      </c>
      <c r="C288" s="480">
        <v>0</v>
      </c>
      <c r="D288" s="481">
        <v>0</v>
      </c>
      <c r="E288" s="475" t="str">
        <f t="shared" si="17"/>
        <v/>
      </c>
      <c r="F288" s="185" t="str">
        <f t="shared" si="18"/>
        <v>否</v>
      </c>
      <c r="G288" s="204" t="str">
        <f t="shared" si="19"/>
        <v>项</v>
      </c>
    </row>
    <row r="289" ht="36" customHeight="1" spans="1:7">
      <c r="A289" s="478" t="s">
        <v>572</v>
      </c>
      <c r="B289" s="479" t="s">
        <v>573</v>
      </c>
      <c r="C289" s="480">
        <v>0</v>
      </c>
      <c r="D289" s="481">
        <v>10</v>
      </c>
      <c r="E289" s="475" t="str">
        <f t="shared" si="17"/>
        <v/>
      </c>
      <c r="F289" s="185" t="str">
        <f t="shared" si="18"/>
        <v>是</v>
      </c>
      <c r="G289" s="204" t="str">
        <f t="shared" si="19"/>
        <v>项</v>
      </c>
    </row>
    <row r="290" ht="36" customHeight="1" spans="1:7">
      <c r="A290" s="472" t="s">
        <v>574</v>
      </c>
      <c r="B290" s="274" t="s">
        <v>575</v>
      </c>
      <c r="C290" s="476">
        <f>SUM(C291:C300)</f>
        <v>13100</v>
      </c>
      <c r="D290" s="477">
        <f>SUM(D291:D300)</f>
        <v>12613</v>
      </c>
      <c r="E290" s="403">
        <f t="shared" si="17"/>
        <v>-0.037</v>
      </c>
      <c r="F290" s="185" t="str">
        <f t="shared" si="18"/>
        <v>是</v>
      </c>
      <c r="G290" s="204" t="str">
        <f t="shared" si="19"/>
        <v>款</v>
      </c>
    </row>
    <row r="291" ht="36" customHeight="1" spans="1:7">
      <c r="A291" s="478" t="s">
        <v>576</v>
      </c>
      <c r="B291" s="479" t="s">
        <v>136</v>
      </c>
      <c r="C291" s="480">
        <v>9708</v>
      </c>
      <c r="D291" s="481">
        <v>9491</v>
      </c>
      <c r="E291" s="475">
        <f t="shared" si="17"/>
        <v>-0.022</v>
      </c>
      <c r="F291" s="185" t="str">
        <f t="shared" si="18"/>
        <v>是</v>
      </c>
      <c r="G291" s="204" t="str">
        <f t="shared" si="19"/>
        <v>项</v>
      </c>
    </row>
    <row r="292" ht="36" customHeight="1" spans="1:7">
      <c r="A292" s="478" t="s">
        <v>577</v>
      </c>
      <c r="B292" s="479" t="s">
        <v>138</v>
      </c>
      <c r="C292" s="480">
        <v>14</v>
      </c>
      <c r="D292" s="481">
        <v>0</v>
      </c>
      <c r="E292" s="475">
        <f t="shared" si="17"/>
        <v>-1</v>
      </c>
      <c r="F292" s="185" t="str">
        <f t="shared" si="18"/>
        <v>是</v>
      </c>
      <c r="G292" s="204" t="str">
        <f t="shared" si="19"/>
        <v>项</v>
      </c>
    </row>
    <row r="293" ht="36" customHeight="1" spans="1:7">
      <c r="A293" s="478" t="s">
        <v>578</v>
      </c>
      <c r="B293" s="479" t="s">
        <v>140</v>
      </c>
      <c r="C293" s="480">
        <v>0</v>
      </c>
      <c r="D293" s="481">
        <v>0</v>
      </c>
      <c r="E293" s="475" t="str">
        <f t="shared" si="17"/>
        <v/>
      </c>
      <c r="F293" s="185" t="str">
        <f t="shared" si="18"/>
        <v>否</v>
      </c>
      <c r="G293" s="204" t="str">
        <f t="shared" si="19"/>
        <v>项</v>
      </c>
    </row>
    <row r="294" ht="36" customHeight="1" spans="1:7">
      <c r="A294" s="478" t="s">
        <v>579</v>
      </c>
      <c r="B294" s="479" t="s">
        <v>237</v>
      </c>
      <c r="C294" s="480">
        <v>0</v>
      </c>
      <c r="D294" s="481">
        <v>0</v>
      </c>
      <c r="E294" s="475" t="str">
        <f t="shared" si="17"/>
        <v/>
      </c>
      <c r="F294" s="185" t="str">
        <f t="shared" si="18"/>
        <v>否</v>
      </c>
      <c r="G294" s="204" t="str">
        <f t="shared" si="19"/>
        <v>项</v>
      </c>
    </row>
    <row r="295" ht="36" customHeight="1" spans="1:7">
      <c r="A295" s="478" t="s">
        <v>580</v>
      </c>
      <c r="B295" s="479" t="s">
        <v>581</v>
      </c>
      <c r="C295" s="480">
        <v>1844</v>
      </c>
      <c r="D295" s="481">
        <v>2054</v>
      </c>
      <c r="E295" s="475">
        <f t="shared" si="17"/>
        <v>0.114</v>
      </c>
      <c r="F295" s="185" t="str">
        <f t="shared" si="18"/>
        <v>是</v>
      </c>
      <c r="G295" s="204" t="str">
        <f t="shared" si="19"/>
        <v>项</v>
      </c>
    </row>
    <row r="296" ht="36" customHeight="1" spans="1:7">
      <c r="A296" s="478" t="s">
        <v>582</v>
      </c>
      <c r="B296" s="479" t="s">
        <v>583</v>
      </c>
      <c r="C296" s="480">
        <v>0</v>
      </c>
      <c r="D296" s="481">
        <v>0</v>
      </c>
      <c r="E296" s="475" t="str">
        <f t="shared" si="17"/>
        <v/>
      </c>
      <c r="F296" s="185" t="str">
        <f t="shared" si="18"/>
        <v>否</v>
      </c>
      <c r="G296" s="204" t="str">
        <f t="shared" si="19"/>
        <v>项</v>
      </c>
    </row>
    <row r="297" ht="36" customHeight="1" spans="1:7">
      <c r="A297" s="478" t="s">
        <v>584</v>
      </c>
      <c r="B297" s="479" t="s">
        <v>585</v>
      </c>
      <c r="C297" s="480">
        <v>0</v>
      </c>
      <c r="D297" s="481">
        <v>0</v>
      </c>
      <c r="E297" s="475" t="str">
        <f t="shared" si="17"/>
        <v/>
      </c>
      <c r="F297" s="185" t="str">
        <f t="shared" si="18"/>
        <v>否</v>
      </c>
      <c r="G297" s="204" t="str">
        <f t="shared" si="19"/>
        <v>项</v>
      </c>
    </row>
    <row r="298" ht="36" customHeight="1" spans="1:7">
      <c r="A298" s="478" t="s">
        <v>586</v>
      </c>
      <c r="B298" s="479" t="s">
        <v>587</v>
      </c>
      <c r="C298" s="480">
        <v>0</v>
      </c>
      <c r="D298" s="481">
        <v>3</v>
      </c>
      <c r="E298" s="475" t="str">
        <f t="shared" si="17"/>
        <v/>
      </c>
      <c r="F298" s="185" t="str">
        <f t="shared" si="18"/>
        <v>是</v>
      </c>
      <c r="G298" s="204" t="str">
        <f t="shared" si="19"/>
        <v>项</v>
      </c>
    </row>
    <row r="299" ht="36" customHeight="1" spans="1:7">
      <c r="A299" s="478" t="s">
        <v>588</v>
      </c>
      <c r="B299" s="479" t="s">
        <v>154</v>
      </c>
      <c r="C299" s="480">
        <v>0</v>
      </c>
      <c r="D299" s="481">
        <v>0</v>
      </c>
      <c r="E299" s="475" t="str">
        <f t="shared" si="17"/>
        <v/>
      </c>
      <c r="F299" s="185" t="str">
        <f t="shared" si="18"/>
        <v>否</v>
      </c>
      <c r="G299" s="204" t="str">
        <f t="shared" si="19"/>
        <v>项</v>
      </c>
    </row>
    <row r="300" ht="36" customHeight="1" spans="1:7">
      <c r="A300" s="478" t="s">
        <v>589</v>
      </c>
      <c r="B300" s="479" t="s">
        <v>590</v>
      </c>
      <c r="C300" s="480">
        <v>1534</v>
      </c>
      <c r="D300" s="481">
        <v>1065</v>
      </c>
      <c r="E300" s="475">
        <f t="shared" si="17"/>
        <v>-0.306</v>
      </c>
      <c r="F300" s="185" t="str">
        <f t="shared" si="18"/>
        <v>是</v>
      </c>
      <c r="G300" s="204" t="str">
        <f t="shared" si="19"/>
        <v>项</v>
      </c>
    </row>
    <row r="301" ht="36" customHeight="1" spans="1:7">
      <c r="A301" s="472" t="s">
        <v>591</v>
      </c>
      <c r="B301" s="274" t="s">
        <v>592</v>
      </c>
      <c r="C301" s="486">
        <f>SUM(C302:C307)</f>
        <v>0</v>
      </c>
      <c r="D301" s="487">
        <f>SUM(D302:D307)</f>
        <v>0</v>
      </c>
      <c r="E301" s="475" t="str">
        <f t="shared" si="17"/>
        <v/>
      </c>
      <c r="F301" s="185" t="str">
        <f t="shared" si="18"/>
        <v>否</v>
      </c>
      <c r="G301" s="204" t="str">
        <f t="shared" si="19"/>
        <v>款</v>
      </c>
    </row>
    <row r="302" ht="36" customHeight="1" spans="1:7">
      <c r="A302" s="478" t="s">
        <v>593</v>
      </c>
      <c r="B302" s="479" t="s">
        <v>136</v>
      </c>
      <c r="C302" s="480">
        <v>0</v>
      </c>
      <c r="D302" s="481">
        <v>0</v>
      </c>
      <c r="E302" s="475" t="str">
        <f t="shared" si="17"/>
        <v/>
      </c>
      <c r="F302" s="185" t="str">
        <f t="shared" si="18"/>
        <v>否</v>
      </c>
      <c r="G302" s="204" t="str">
        <f t="shared" si="19"/>
        <v>项</v>
      </c>
    </row>
    <row r="303" ht="36" customHeight="1" spans="1:7">
      <c r="A303" s="478" t="s">
        <v>594</v>
      </c>
      <c r="B303" s="479" t="s">
        <v>138</v>
      </c>
      <c r="C303" s="480">
        <v>0</v>
      </c>
      <c r="D303" s="481">
        <v>0</v>
      </c>
      <c r="E303" s="475" t="str">
        <f t="shared" si="17"/>
        <v/>
      </c>
      <c r="F303" s="185" t="str">
        <f t="shared" si="18"/>
        <v>否</v>
      </c>
      <c r="G303" s="204" t="str">
        <f t="shared" si="19"/>
        <v>项</v>
      </c>
    </row>
    <row r="304" ht="36" customHeight="1" spans="1:7">
      <c r="A304" s="478" t="s">
        <v>595</v>
      </c>
      <c r="B304" s="479" t="s">
        <v>140</v>
      </c>
      <c r="C304" s="480">
        <v>0</v>
      </c>
      <c r="D304" s="481">
        <v>0</v>
      </c>
      <c r="E304" s="475" t="str">
        <f t="shared" si="17"/>
        <v/>
      </c>
      <c r="F304" s="185" t="str">
        <f t="shared" si="18"/>
        <v>否</v>
      </c>
      <c r="G304" s="204" t="str">
        <f t="shared" si="19"/>
        <v>项</v>
      </c>
    </row>
    <row r="305" ht="36" customHeight="1" spans="1:7">
      <c r="A305" s="478" t="s">
        <v>596</v>
      </c>
      <c r="B305" s="479" t="s">
        <v>597</v>
      </c>
      <c r="C305" s="480">
        <v>0</v>
      </c>
      <c r="D305" s="481">
        <v>0</v>
      </c>
      <c r="E305" s="475" t="str">
        <f t="shared" si="17"/>
        <v/>
      </c>
      <c r="F305" s="185" t="str">
        <f t="shared" si="18"/>
        <v>否</v>
      </c>
      <c r="G305" s="204" t="str">
        <f t="shared" si="19"/>
        <v>项</v>
      </c>
    </row>
    <row r="306" ht="36" customHeight="1" spans="1:7">
      <c r="A306" s="478" t="s">
        <v>598</v>
      </c>
      <c r="B306" s="479" t="s">
        <v>154</v>
      </c>
      <c r="C306" s="480">
        <v>0</v>
      </c>
      <c r="D306" s="481">
        <v>0</v>
      </c>
      <c r="E306" s="475" t="str">
        <f t="shared" si="17"/>
        <v/>
      </c>
      <c r="F306" s="185" t="str">
        <f t="shared" si="18"/>
        <v>否</v>
      </c>
      <c r="G306" s="204" t="str">
        <f t="shared" si="19"/>
        <v>项</v>
      </c>
    </row>
    <row r="307" ht="36" customHeight="1" spans="1:7">
      <c r="A307" s="478" t="s">
        <v>599</v>
      </c>
      <c r="B307" s="479" t="s">
        <v>600</v>
      </c>
      <c r="C307" s="480">
        <v>0</v>
      </c>
      <c r="D307" s="481">
        <v>0</v>
      </c>
      <c r="E307" s="475" t="str">
        <f t="shared" si="17"/>
        <v/>
      </c>
      <c r="F307" s="185" t="str">
        <f t="shared" si="18"/>
        <v>否</v>
      </c>
      <c r="G307" s="204" t="str">
        <f t="shared" si="19"/>
        <v>项</v>
      </c>
    </row>
    <row r="308" ht="36" customHeight="1" spans="1:7">
      <c r="A308" s="472" t="s">
        <v>601</v>
      </c>
      <c r="B308" s="274" t="s">
        <v>602</v>
      </c>
      <c r="C308" s="498">
        <f>SUM(C309:C315)</f>
        <v>26</v>
      </c>
      <c r="D308" s="499">
        <f>SUM(D309:D315)</f>
        <v>20</v>
      </c>
      <c r="E308" s="475">
        <f t="shared" si="17"/>
        <v>-0.231</v>
      </c>
      <c r="F308" s="185" t="str">
        <f t="shared" si="18"/>
        <v>是</v>
      </c>
      <c r="G308" s="204" t="str">
        <f t="shared" si="19"/>
        <v>款</v>
      </c>
    </row>
    <row r="309" ht="36" customHeight="1" spans="1:7">
      <c r="A309" s="478" t="s">
        <v>603</v>
      </c>
      <c r="B309" s="479" t="s">
        <v>136</v>
      </c>
      <c r="C309" s="480">
        <v>26</v>
      </c>
      <c r="D309" s="481">
        <v>20</v>
      </c>
      <c r="E309" s="475">
        <f t="shared" si="17"/>
        <v>-0.231</v>
      </c>
      <c r="F309" s="185" t="str">
        <f t="shared" si="18"/>
        <v>是</v>
      </c>
      <c r="G309" s="204" t="str">
        <f t="shared" si="19"/>
        <v>项</v>
      </c>
    </row>
    <row r="310" ht="36" customHeight="1" spans="1:7">
      <c r="A310" s="478" t="s">
        <v>604</v>
      </c>
      <c r="B310" s="479" t="s">
        <v>138</v>
      </c>
      <c r="C310" s="480">
        <v>0</v>
      </c>
      <c r="D310" s="481">
        <v>0</v>
      </c>
      <c r="E310" s="475" t="str">
        <f t="shared" si="17"/>
        <v/>
      </c>
      <c r="F310" s="185" t="str">
        <f t="shared" si="18"/>
        <v>否</v>
      </c>
      <c r="G310" s="204" t="str">
        <f t="shared" si="19"/>
        <v>项</v>
      </c>
    </row>
    <row r="311" ht="36" customHeight="1" spans="1:7">
      <c r="A311" s="478" t="s">
        <v>605</v>
      </c>
      <c r="B311" s="479" t="s">
        <v>140</v>
      </c>
      <c r="C311" s="480">
        <v>0</v>
      </c>
      <c r="D311" s="481">
        <v>0</v>
      </c>
      <c r="E311" s="475" t="str">
        <f t="shared" si="17"/>
        <v/>
      </c>
      <c r="F311" s="185" t="str">
        <f t="shared" si="18"/>
        <v>否</v>
      </c>
      <c r="G311" s="204" t="str">
        <f t="shared" si="19"/>
        <v>项</v>
      </c>
    </row>
    <row r="312" ht="36" customHeight="1" spans="1:7">
      <c r="A312" s="478" t="s">
        <v>606</v>
      </c>
      <c r="B312" s="479" t="s">
        <v>607</v>
      </c>
      <c r="C312" s="480">
        <v>0</v>
      </c>
      <c r="D312" s="481">
        <v>0</v>
      </c>
      <c r="E312" s="475" t="str">
        <f t="shared" si="17"/>
        <v/>
      </c>
      <c r="F312" s="185" t="str">
        <f t="shared" si="18"/>
        <v>否</v>
      </c>
      <c r="G312" s="204" t="str">
        <f t="shared" si="19"/>
        <v>项</v>
      </c>
    </row>
    <row r="313" ht="36" customHeight="1" spans="1:7">
      <c r="A313" s="478" t="s">
        <v>608</v>
      </c>
      <c r="B313" s="479" t="s">
        <v>609</v>
      </c>
      <c r="C313" s="480">
        <v>0</v>
      </c>
      <c r="D313" s="481">
        <v>0</v>
      </c>
      <c r="E313" s="475" t="str">
        <f t="shared" si="17"/>
        <v/>
      </c>
      <c r="F313" s="185" t="str">
        <f t="shared" si="18"/>
        <v>否</v>
      </c>
      <c r="G313" s="204" t="str">
        <f t="shared" si="19"/>
        <v>项</v>
      </c>
    </row>
    <row r="314" ht="36" customHeight="1" spans="1:7">
      <c r="A314" s="478" t="s">
        <v>610</v>
      </c>
      <c r="B314" s="479" t="s">
        <v>154</v>
      </c>
      <c r="C314" s="480">
        <v>0</v>
      </c>
      <c r="D314" s="481">
        <v>0</v>
      </c>
      <c r="E314" s="475" t="str">
        <f t="shared" si="17"/>
        <v/>
      </c>
      <c r="F314" s="185" t="str">
        <f t="shared" si="18"/>
        <v>否</v>
      </c>
      <c r="G314" s="204" t="str">
        <f t="shared" si="19"/>
        <v>项</v>
      </c>
    </row>
    <row r="315" ht="36" customHeight="1" spans="1:7">
      <c r="A315" s="478" t="s">
        <v>611</v>
      </c>
      <c r="B315" s="479" t="s">
        <v>612</v>
      </c>
      <c r="C315" s="480">
        <v>0</v>
      </c>
      <c r="D315" s="481">
        <v>0</v>
      </c>
      <c r="E315" s="475" t="str">
        <f t="shared" si="17"/>
        <v/>
      </c>
      <c r="F315" s="185" t="str">
        <f t="shared" si="18"/>
        <v>否</v>
      </c>
      <c r="G315" s="204" t="str">
        <f t="shared" si="19"/>
        <v>项</v>
      </c>
    </row>
    <row r="316" ht="36" customHeight="1" spans="1:7">
      <c r="A316" s="472" t="s">
        <v>613</v>
      </c>
      <c r="B316" s="274" t="s">
        <v>614</v>
      </c>
      <c r="C316" s="498">
        <f>SUM(C317:C324)</f>
        <v>51</v>
      </c>
      <c r="D316" s="499">
        <f>SUM(D317:D324)</f>
        <v>40</v>
      </c>
      <c r="E316" s="475">
        <f t="shared" si="17"/>
        <v>-0.216</v>
      </c>
      <c r="F316" s="185" t="str">
        <f t="shared" si="18"/>
        <v>是</v>
      </c>
      <c r="G316" s="204" t="str">
        <f t="shared" si="19"/>
        <v>款</v>
      </c>
    </row>
    <row r="317" ht="36" customHeight="1" spans="1:7">
      <c r="A317" s="478" t="s">
        <v>615</v>
      </c>
      <c r="B317" s="479" t="s">
        <v>136</v>
      </c>
      <c r="C317" s="480">
        <v>51</v>
      </c>
      <c r="D317" s="481">
        <v>40</v>
      </c>
      <c r="E317" s="475">
        <f t="shared" si="17"/>
        <v>-0.216</v>
      </c>
      <c r="F317" s="185" t="str">
        <f t="shared" si="18"/>
        <v>是</v>
      </c>
      <c r="G317" s="204" t="str">
        <f t="shared" si="19"/>
        <v>项</v>
      </c>
    </row>
    <row r="318" ht="36" customHeight="1" spans="1:7">
      <c r="A318" s="478" t="s">
        <v>616</v>
      </c>
      <c r="B318" s="479" t="s">
        <v>138</v>
      </c>
      <c r="C318" s="480">
        <v>0</v>
      </c>
      <c r="D318" s="481">
        <v>0</v>
      </c>
      <c r="E318" s="475" t="str">
        <f t="shared" si="17"/>
        <v/>
      </c>
      <c r="F318" s="185" t="str">
        <f t="shared" si="18"/>
        <v>否</v>
      </c>
      <c r="G318" s="204" t="str">
        <f t="shared" si="19"/>
        <v>项</v>
      </c>
    </row>
    <row r="319" ht="36" customHeight="1" spans="1:7">
      <c r="A319" s="478" t="s">
        <v>617</v>
      </c>
      <c r="B319" s="479" t="s">
        <v>140</v>
      </c>
      <c r="C319" s="480">
        <v>0</v>
      </c>
      <c r="D319" s="481">
        <v>0</v>
      </c>
      <c r="E319" s="475" t="str">
        <f t="shared" si="17"/>
        <v/>
      </c>
      <c r="F319" s="185" t="str">
        <f t="shared" si="18"/>
        <v>否</v>
      </c>
      <c r="G319" s="204" t="str">
        <f t="shared" si="19"/>
        <v>项</v>
      </c>
    </row>
    <row r="320" ht="36" customHeight="1" spans="1:7">
      <c r="A320" s="478" t="s">
        <v>618</v>
      </c>
      <c r="B320" s="479" t="s">
        <v>619</v>
      </c>
      <c r="C320" s="480">
        <v>0</v>
      </c>
      <c r="D320" s="481">
        <v>0</v>
      </c>
      <c r="E320" s="475" t="str">
        <f t="shared" si="17"/>
        <v/>
      </c>
      <c r="F320" s="185" t="str">
        <f t="shared" si="18"/>
        <v>否</v>
      </c>
      <c r="G320" s="204" t="str">
        <f t="shared" si="19"/>
        <v>项</v>
      </c>
    </row>
    <row r="321" ht="36" customHeight="1" spans="1:7">
      <c r="A321" s="478" t="s">
        <v>620</v>
      </c>
      <c r="B321" s="479" t="s">
        <v>621</v>
      </c>
      <c r="C321" s="480">
        <v>0</v>
      </c>
      <c r="D321" s="481">
        <v>0</v>
      </c>
      <c r="E321" s="475" t="str">
        <f t="shared" si="17"/>
        <v/>
      </c>
      <c r="F321" s="185" t="str">
        <f t="shared" si="18"/>
        <v>否</v>
      </c>
      <c r="G321" s="204" t="str">
        <f t="shared" si="19"/>
        <v>项</v>
      </c>
    </row>
    <row r="322" ht="36" customHeight="1" spans="1:7">
      <c r="A322" s="478" t="s">
        <v>622</v>
      </c>
      <c r="B322" s="479" t="s">
        <v>623</v>
      </c>
      <c r="C322" s="480">
        <v>0</v>
      </c>
      <c r="D322" s="481">
        <v>0</v>
      </c>
      <c r="E322" s="475" t="str">
        <f t="shared" si="17"/>
        <v/>
      </c>
      <c r="F322" s="185" t="str">
        <f t="shared" si="18"/>
        <v>否</v>
      </c>
      <c r="G322" s="204" t="str">
        <f t="shared" si="19"/>
        <v>项</v>
      </c>
    </row>
    <row r="323" ht="36" customHeight="1" spans="1:7">
      <c r="A323" s="478" t="s">
        <v>624</v>
      </c>
      <c r="B323" s="479" t="s">
        <v>154</v>
      </c>
      <c r="C323" s="480">
        <v>0</v>
      </c>
      <c r="D323" s="481">
        <v>0</v>
      </c>
      <c r="E323" s="475" t="str">
        <f t="shared" si="17"/>
        <v/>
      </c>
      <c r="F323" s="185" t="str">
        <f t="shared" si="18"/>
        <v>否</v>
      </c>
      <c r="G323" s="204" t="str">
        <f t="shared" si="19"/>
        <v>项</v>
      </c>
    </row>
    <row r="324" ht="36" customHeight="1" spans="1:7">
      <c r="A324" s="478" t="s">
        <v>625</v>
      </c>
      <c r="B324" s="479" t="s">
        <v>626</v>
      </c>
      <c r="C324" s="480">
        <v>0</v>
      </c>
      <c r="D324" s="481">
        <v>0</v>
      </c>
      <c r="E324" s="475" t="str">
        <f t="shared" si="17"/>
        <v/>
      </c>
      <c r="F324" s="185" t="str">
        <f t="shared" si="18"/>
        <v>否</v>
      </c>
      <c r="G324" s="204" t="str">
        <f t="shared" si="19"/>
        <v>项</v>
      </c>
    </row>
    <row r="325" ht="36" customHeight="1" spans="1:7">
      <c r="A325" s="472" t="s">
        <v>627</v>
      </c>
      <c r="B325" s="274" t="s">
        <v>628</v>
      </c>
      <c r="C325" s="473">
        <f>SUM(C326:C340)</f>
        <v>925</v>
      </c>
      <c r="D325" s="482">
        <f>SUM(D326:D340)</f>
        <v>951</v>
      </c>
      <c r="E325" s="475">
        <f t="shared" si="17"/>
        <v>0.028</v>
      </c>
      <c r="F325" s="185" t="str">
        <f t="shared" si="18"/>
        <v>是</v>
      </c>
      <c r="G325" s="204" t="str">
        <f t="shared" si="19"/>
        <v>款</v>
      </c>
    </row>
    <row r="326" ht="36" customHeight="1" spans="1:7">
      <c r="A326" s="478" t="s">
        <v>629</v>
      </c>
      <c r="B326" s="479" t="s">
        <v>136</v>
      </c>
      <c r="C326" s="480">
        <v>761</v>
      </c>
      <c r="D326" s="481">
        <v>670</v>
      </c>
      <c r="E326" s="475">
        <f t="shared" si="17"/>
        <v>-0.12</v>
      </c>
      <c r="F326" s="185" t="str">
        <f t="shared" si="18"/>
        <v>是</v>
      </c>
      <c r="G326" s="204" t="str">
        <f t="shared" si="19"/>
        <v>项</v>
      </c>
    </row>
    <row r="327" ht="36" customHeight="1" spans="1:7">
      <c r="A327" s="478" t="s">
        <v>630</v>
      </c>
      <c r="B327" s="479" t="s">
        <v>138</v>
      </c>
      <c r="C327" s="480">
        <v>10</v>
      </c>
      <c r="D327" s="481">
        <v>30</v>
      </c>
      <c r="E327" s="475">
        <f t="shared" si="17"/>
        <v>2</v>
      </c>
      <c r="F327" s="185" t="str">
        <f t="shared" si="18"/>
        <v>是</v>
      </c>
      <c r="G327" s="204" t="str">
        <f t="shared" si="19"/>
        <v>项</v>
      </c>
    </row>
    <row r="328" ht="36" customHeight="1" spans="1:7">
      <c r="A328" s="478" t="s">
        <v>631</v>
      </c>
      <c r="B328" s="479" t="s">
        <v>140</v>
      </c>
      <c r="C328" s="480">
        <v>0</v>
      </c>
      <c r="D328" s="481">
        <v>0</v>
      </c>
      <c r="E328" s="475" t="str">
        <f t="shared" si="17"/>
        <v/>
      </c>
      <c r="F328" s="185" t="str">
        <f t="shared" si="18"/>
        <v>否</v>
      </c>
      <c r="G328" s="204" t="str">
        <f t="shared" si="19"/>
        <v>项</v>
      </c>
    </row>
    <row r="329" ht="36" customHeight="1" spans="1:7">
      <c r="A329" s="478" t="s">
        <v>632</v>
      </c>
      <c r="B329" s="479" t="s">
        <v>633</v>
      </c>
      <c r="C329" s="480">
        <v>47</v>
      </c>
      <c r="D329" s="481">
        <v>105</v>
      </c>
      <c r="E329" s="475">
        <f t="shared" si="17"/>
        <v>1.234</v>
      </c>
      <c r="F329" s="185" t="str">
        <f t="shared" si="18"/>
        <v>是</v>
      </c>
      <c r="G329" s="204" t="str">
        <f t="shared" si="19"/>
        <v>项</v>
      </c>
    </row>
    <row r="330" ht="36" customHeight="1" spans="1:7">
      <c r="A330" s="478" t="s">
        <v>634</v>
      </c>
      <c r="B330" s="479" t="s">
        <v>635</v>
      </c>
      <c r="C330" s="480">
        <v>43</v>
      </c>
      <c r="D330" s="481">
        <v>5</v>
      </c>
      <c r="E330" s="475">
        <f t="shared" si="17"/>
        <v>-0.884</v>
      </c>
      <c r="F330" s="185" t="str">
        <f t="shared" si="18"/>
        <v>是</v>
      </c>
      <c r="G330" s="204" t="str">
        <f t="shared" si="19"/>
        <v>项</v>
      </c>
    </row>
    <row r="331" ht="36" customHeight="1" spans="1:7">
      <c r="A331" s="478" t="s">
        <v>636</v>
      </c>
      <c r="B331" s="479" t="s">
        <v>637</v>
      </c>
      <c r="C331" s="480">
        <v>0</v>
      </c>
      <c r="D331" s="481">
        <v>0</v>
      </c>
      <c r="E331" s="475" t="str">
        <f t="shared" si="17"/>
        <v/>
      </c>
      <c r="F331" s="185" t="str">
        <f t="shared" si="18"/>
        <v>否</v>
      </c>
      <c r="G331" s="204" t="str">
        <f t="shared" si="19"/>
        <v>项</v>
      </c>
    </row>
    <row r="332" ht="36" customHeight="1" spans="1:7">
      <c r="A332" s="478" t="s">
        <v>638</v>
      </c>
      <c r="B332" s="479" t="s">
        <v>639</v>
      </c>
      <c r="C332" s="480">
        <v>27</v>
      </c>
      <c r="D332" s="481">
        <v>50</v>
      </c>
      <c r="E332" s="475">
        <f t="shared" si="17"/>
        <v>0.852</v>
      </c>
      <c r="F332" s="185" t="str">
        <f t="shared" si="18"/>
        <v>是</v>
      </c>
      <c r="G332" s="204" t="str">
        <f t="shared" si="19"/>
        <v>项</v>
      </c>
    </row>
    <row r="333" ht="36" customHeight="1" spans="1:7">
      <c r="A333" s="478" t="s">
        <v>640</v>
      </c>
      <c r="B333" s="479" t="s">
        <v>641</v>
      </c>
      <c r="C333" s="480">
        <v>0</v>
      </c>
      <c r="D333" s="481">
        <v>0</v>
      </c>
      <c r="E333" s="475" t="str">
        <f t="shared" si="17"/>
        <v/>
      </c>
      <c r="F333" s="185" t="str">
        <f t="shared" si="18"/>
        <v>否</v>
      </c>
      <c r="G333" s="204" t="str">
        <f t="shared" si="19"/>
        <v>项</v>
      </c>
    </row>
    <row r="334" ht="36" customHeight="1" spans="1:7">
      <c r="A334" s="478" t="s">
        <v>642</v>
      </c>
      <c r="B334" s="479" t="s">
        <v>643</v>
      </c>
      <c r="C334" s="480">
        <v>0</v>
      </c>
      <c r="D334" s="481"/>
      <c r="E334" s="475" t="str">
        <f t="shared" si="17"/>
        <v/>
      </c>
      <c r="F334" s="185" t="str">
        <f t="shared" si="18"/>
        <v>否</v>
      </c>
      <c r="G334" s="204" t="str">
        <f t="shared" si="19"/>
        <v>项</v>
      </c>
    </row>
    <row r="335" ht="36" customHeight="1" spans="1:7">
      <c r="A335" s="478" t="s">
        <v>644</v>
      </c>
      <c r="B335" s="479" t="s">
        <v>645</v>
      </c>
      <c r="C335" s="480">
        <v>17</v>
      </c>
      <c r="D335" s="481">
        <v>19</v>
      </c>
      <c r="E335" s="475">
        <f t="shared" si="17"/>
        <v>0.118</v>
      </c>
      <c r="F335" s="185" t="str">
        <f t="shared" si="18"/>
        <v>是</v>
      </c>
      <c r="G335" s="204" t="str">
        <f t="shared" si="19"/>
        <v>项</v>
      </c>
    </row>
    <row r="336" ht="36" customHeight="1" spans="1:7">
      <c r="A336" s="478" t="s">
        <v>646</v>
      </c>
      <c r="B336" s="479" t="s">
        <v>647</v>
      </c>
      <c r="C336" s="480">
        <v>0</v>
      </c>
      <c r="D336" s="481"/>
      <c r="E336" s="475" t="str">
        <f t="shared" si="17"/>
        <v/>
      </c>
      <c r="F336" s="185" t="str">
        <f t="shared" si="18"/>
        <v>否</v>
      </c>
      <c r="G336" s="204" t="str">
        <f t="shared" si="19"/>
        <v>项</v>
      </c>
    </row>
    <row r="337" ht="36" customHeight="1" spans="1:7">
      <c r="A337" s="478" t="s">
        <v>648</v>
      </c>
      <c r="B337" s="479" t="s">
        <v>649</v>
      </c>
      <c r="C337" s="480">
        <v>5</v>
      </c>
      <c r="D337" s="481">
        <v>2</v>
      </c>
      <c r="E337" s="475">
        <f t="shared" ref="E337:E400" si="20">IF(C337&gt;0,D337/C337-1,IF(C337&lt;0,-(D337/C337-1),""))</f>
        <v>-0.6</v>
      </c>
      <c r="F337" s="185" t="str">
        <f t="shared" ref="F337:F400" si="21">IF(LEN(A337)=3,"是",IF(B337&lt;&gt;"",IF(SUM(C337:D337)&lt;&gt;0,"是","否"),"是"))</f>
        <v>是</v>
      </c>
      <c r="G337" s="204" t="str">
        <f t="shared" ref="G337:G400" si="22">IF(LEN(A337)=3,"类",IF(LEN(A337)=5,"款","项"))</f>
        <v>项</v>
      </c>
    </row>
    <row r="338" ht="36" customHeight="1" spans="1:7">
      <c r="A338" s="478" t="s">
        <v>650</v>
      </c>
      <c r="B338" s="479" t="s">
        <v>237</v>
      </c>
      <c r="C338" s="480">
        <v>0</v>
      </c>
      <c r="D338" s="481">
        <v>0</v>
      </c>
      <c r="E338" s="475" t="str">
        <f t="shared" si="20"/>
        <v/>
      </c>
      <c r="F338" s="185" t="str">
        <f t="shared" si="21"/>
        <v>否</v>
      </c>
      <c r="G338" s="204" t="str">
        <f t="shared" si="22"/>
        <v>项</v>
      </c>
    </row>
    <row r="339" ht="36" customHeight="1" spans="1:7">
      <c r="A339" s="478" t="s">
        <v>651</v>
      </c>
      <c r="B339" s="479" t="s">
        <v>154</v>
      </c>
      <c r="C339" s="480">
        <v>0</v>
      </c>
      <c r="D339" s="481">
        <v>0</v>
      </c>
      <c r="E339" s="475" t="str">
        <f t="shared" si="20"/>
        <v/>
      </c>
      <c r="F339" s="185" t="str">
        <f t="shared" si="21"/>
        <v>否</v>
      </c>
      <c r="G339" s="204" t="str">
        <f t="shared" si="22"/>
        <v>项</v>
      </c>
    </row>
    <row r="340" ht="36" customHeight="1" spans="1:7">
      <c r="A340" s="478" t="s">
        <v>652</v>
      </c>
      <c r="B340" s="479" t="s">
        <v>653</v>
      </c>
      <c r="C340" s="480">
        <v>15</v>
      </c>
      <c r="D340" s="481">
        <v>70</v>
      </c>
      <c r="E340" s="475">
        <f t="shared" si="20"/>
        <v>3.667</v>
      </c>
      <c r="F340" s="185" t="str">
        <f t="shared" si="21"/>
        <v>是</v>
      </c>
      <c r="G340" s="204" t="str">
        <f t="shared" si="22"/>
        <v>项</v>
      </c>
    </row>
    <row r="341" ht="36" customHeight="1" spans="1:7">
      <c r="A341" s="472" t="s">
        <v>654</v>
      </c>
      <c r="B341" s="274" t="s">
        <v>655</v>
      </c>
      <c r="C341" s="486">
        <f>SUM(C342:C350)</f>
        <v>0</v>
      </c>
      <c r="D341" s="487">
        <f>SUM(D342:D350)</f>
        <v>0</v>
      </c>
      <c r="E341" s="475" t="str">
        <f t="shared" si="20"/>
        <v/>
      </c>
      <c r="F341" s="185" t="str">
        <f t="shared" si="21"/>
        <v>否</v>
      </c>
      <c r="G341" s="204" t="str">
        <f t="shared" si="22"/>
        <v>款</v>
      </c>
    </row>
    <row r="342" ht="36" customHeight="1" spans="1:7">
      <c r="A342" s="478" t="s">
        <v>656</v>
      </c>
      <c r="B342" s="479" t="s">
        <v>136</v>
      </c>
      <c r="C342" s="480">
        <v>0</v>
      </c>
      <c r="D342" s="481">
        <v>0</v>
      </c>
      <c r="E342" s="475" t="str">
        <f t="shared" si="20"/>
        <v/>
      </c>
      <c r="F342" s="185" t="str">
        <f t="shared" si="21"/>
        <v>否</v>
      </c>
      <c r="G342" s="204" t="str">
        <f t="shared" si="22"/>
        <v>项</v>
      </c>
    </row>
    <row r="343" ht="36" customHeight="1" spans="1:7">
      <c r="A343" s="478" t="s">
        <v>657</v>
      </c>
      <c r="B343" s="479" t="s">
        <v>138</v>
      </c>
      <c r="C343" s="480">
        <v>0</v>
      </c>
      <c r="D343" s="481">
        <v>0</v>
      </c>
      <c r="E343" s="475" t="str">
        <f t="shared" si="20"/>
        <v/>
      </c>
      <c r="F343" s="185" t="str">
        <f t="shared" si="21"/>
        <v>否</v>
      </c>
      <c r="G343" s="204" t="str">
        <f t="shared" si="22"/>
        <v>项</v>
      </c>
    </row>
    <row r="344" ht="36" customHeight="1" spans="1:7">
      <c r="A344" s="478" t="s">
        <v>658</v>
      </c>
      <c r="B344" s="479" t="s">
        <v>140</v>
      </c>
      <c r="C344" s="480">
        <v>0</v>
      </c>
      <c r="D344" s="481">
        <v>0</v>
      </c>
      <c r="E344" s="475" t="str">
        <f t="shared" si="20"/>
        <v/>
      </c>
      <c r="F344" s="185" t="str">
        <f t="shared" si="21"/>
        <v>否</v>
      </c>
      <c r="G344" s="204" t="str">
        <f t="shared" si="22"/>
        <v>项</v>
      </c>
    </row>
    <row r="345" ht="36" customHeight="1" spans="1:7">
      <c r="A345" s="478" t="s">
        <v>659</v>
      </c>
      <c r="B345" s="479" t="s">
        <v>660</v>
      </c>
      <c r="C345" s="480">
        <v>0</v>
      </c>
      <c r="D345" s="481">
        <v>0</v>
      </c>
      <c r="E345" s="475" t="str">
        <f t="shared" si="20"/>
        <v/>
      </c>
      <c r="F345" s="185" t="str">
        <f t="shared" si="21"/>
        <v>否</v>
      </c>
      <c r="G345" s="204" t="str">
        <f t="shared" si="22"/>
        <v>项</v>
      </c>
    </row>
    <row r="346" ht="36" customHeight="1" spans="1:7">
      <c r="A346" s="478" t="s">
        <v>661</v>
      </c>
      <c r="B346" s="479" t="s">
        <v>662</v>
      </c>
      <c r="C346" s="480">
        <v>0</v>
      </c>
      <c r="D346" s="481">
        <v>0</v>
      </c>
      <c r="E346" s="475" t="str">
        <f t="shared" si="20"/>
        <v/>
      </c>
      <c r="F346" s="185" t="str">
        <f t="shared" si="21"/>
        <v>否</v>
      </c>
      <c r="G346" s="204" t="str">
        <f t="shared" si="22"/>
        <v>项</v>
      </c>
    </row>
    <row r="347" ht="36" customHeight="1" spans="1:7">
      <c r="A347" s="478" t="s">
        <v>663</v>
      </c>
      <c r="B347" s="479" t="s">
        <v>664</v>
      </c>
      <c r="C347" s="480">
        <v>0</v>
      </c>
      <c r="D347" s="481">
        <v>0</v>
      </c>
      <c r="E347" s="475" t="str">
        <f t="shared" si="20"/>
        <v/>
      </c>
      <c r="F347" s="185" t="str">
        <f t="shared" si="21"/>
        <v>否</v>
      </c>
      <c r="G347" s="204" t="str">
        <f t="shared" si="22"/>
        <v>项</v>
      </c>
    </row>
    <row r="348" ht="36" customHeight="1" spans="1:7">
      <c r="A348" s="478" t="s">
        <v>665</v>
      </c>
      <c r="B348" s="479" t="s">
        <v>237</v>
      </c>
      <c r="C348" s="480">
        <v>0</v>
      </c>
      <c r="D348" s="481">
        <v>0</v>
      </c>
      <c r="E348" s="475" t="str">
        <f t="shared" si="20"/>
        <v/>
      </c>
      <c r="F348" s="185" t="str">
        <f t="shared" si="21"/>
        <v>否</v>
      </c>
      <c r="G348" s="204" t="str">
        <f t="shared" si="22"/>
        <v>项</v>
      </c>
    </row>
    <row r="349" ht="36" customHeight="1" spans="1:7">
      <c r="A349" s="478" t="s">
        <v>666</v>
      </c>
      <c r="B349" s="479" t="s">
        <v>154</v>
      </c>
      <c r="C349" s="480">
        <v>0</v>
      </c>
      <c r="D349" s="481">
        <v>0</v>
      </c>
      <c r="E349" s="475" t="str">
        <f t="shared" si="20"/>
        <v/>
      </c>
      <c r="F349" s="185" t="str">
        <f t="shared" si="21"/>
        <v>否</v>
      </c>
      <c r="G349" s="204" t="str">
        <f t="shared" si="22"/>
        <v>项</v>
      </c>
    </row>
    <row r="350" ht="36" customHeight="1" spans="1:7">
      <c r="A350" s="478" t="s">
        <v>667</v>
      </c>
      <c r="B350" s="479" t="s">
        <v>668</v>
      </c>
      <c r="C350" s="480">
        <v>0</v>
      </c>
      <c r="D350" s="481">
        <v>0</v>
      </c>
      <c r="E350" s="475" t="str">
        <f t="shared" si="20"/>
        <v/>
      </c>
      <c r="F350" s="185" t="str">
        <f t="shared" si="21"/>
        <v>否</v>
      </c>
      <c r="G350" s="204" t="str">
        <f t="shared" si="22"/>
        <v>项</v>
      </c>
    </row>
    <row r="351" ht="36" customHeight="1" spans="1:7">
      <c r="A351" s="472" t="s">
        <v>669</v>
      </c>
      <c r="B351" s="274" t="s">
        <v>670</v>
      </c>
      <c r="C351" s="486">
        <f>SUM(C352:C360)</f>
        <v>0</v>
      </c>
      <c r="D351" s="487">
        <f>SUM(D352:D360)</f>
        <v>0</v>
      </c>
      <c r="E351" s="475" t="str">
        <f t="shared" si="20"/>
        <v/>
      </c>
      <c r="F351" s="185" t="str">
        <f t="shared" si="21"/>
        <v>否</v>
      </c>
      <c r="G351" s="204" t="str">
        <f t="shared" si="22"/>
        <v>款</v>
      </c>
    </row>
    <row r="352" ht="36" customHeight="1" spans="1:7">
      <c r="A352" s="478" t="s">
        <v>671</v>
      </c>
      <c r="B352" s="479" t="s">
        <v>136</v>
      </c>
      <c r="C352" s="480">
        <v>0</v>
      </c>
      <c r="D352" s="481">
        <v>0</v>
      </c>
      <c r="E352" s="475" t="str">
        <f t="shared" si="20"/>
        <v/>
      </c>
      <c r="F352" s="185" t="str">
        <f t="shared" si="21"/>
        <v>否</v>
      </c>
      <c r="G352" s="204" t="str">
        <f t="shared" si="22"/>
        <v>项</v>
      </c>
    </row>
    <row r="353" ht="36" customHeight="1" spans="1:7">
      <c r="A353" s="478" t="s">
        <v>672</v>
      </c>
      <c r="B353" s="479" t="s">
        <v>138</v>
      </c>
      <c r="C353" s="480">
        <v>0</v>
      </c>
      <c r="D353" s="481">
        <v>0</v>
      </c>
      <c r="E353" s="475" t="str">
        <f t="shared" si="20"/>
        <v/>
      </c>
      <c r="F353" s="185" t="str">
        <f t="shared" si="21"/>
        <v>否</v>
      </c>
      <c r="G353" s="204" t="str">
        <f t="shared" si="22"/>
        <v>项</v>
      </c>
    </row>
    <row r="354" ht="36" customHeight="1" spans="1:7">
      <c r="A354" s="478" t="s">
        <v>673</v>
      </c>
      <c r="B354" s="479" t="s">
        <v>140</v>
      </c>
      <c r="C354" s="480">
        <v>0</v>
      </c>
      <c r="D354" s="481">
        <v>0</v>
      </c>
      <c r="E354" s="475" t="str">
        <f t="shared" si="20"/>
        <v/>
      </c>
      <c r="F354" s="185" t="str">
        <f t="shared" si="21"/>
        <v>否</v>
      </c>
      <c r="G354" s="204" t="str">
        <f t="shared" si="22"/>
        <v>项</v>
      </c>
    </row>
    <row r="355" ht="36" customHeight="1" spans="1:7">
      <c r="A355" s="478" t="s">
        <v>674</v>
      </c>
      <c r="B355" s="479" t="s">
        <v>675</v>
      </c>
      <c r="C355" s="480">
        <v>0</v>
      </c>
      <c r="D355" s="481">
        <v>0</v>
      </c>
      <c r="E355" s="475" t="str">
        <f t="shared" si="20"/>
        <v/>
      </c>
      <c r="F355" s="185" t="str">
        <f t="shared" si="21"/>
        <v>否</v>
      </c>
      <c r="G355" s="204" t="str">
        <f t="shared" si="22"/>
        <v>项</v>
      </c>
    </row>
    <row r="356" ht="36" customHeight="1" spans="1:7">
      <c r="A356" s="478" t="s">
        <v>676</v>
      </c>
      <c r="B356" s="479" t="s">
        <v>677</v>
      </c>
      <c r="C356" s="480">
        <v>0</v>
      </c>
      <c r="D356" s="481">
        <v>0</v>
      </c>
      <c r="E356" s="475" t="str">
        <f t="shared" si="20"/>
        <v/>
      </c>
      <c r="F356" s="185" t="str">
        <f t="shared" si="21"/>
        <v>否</v>
      </c>
      <c r="G356" s="204" t="str">
        <f t="shared" si="22"/>
        <v>项</v>
      </c>
    </row>
    <row r="357" ht="36" customHeight="1" spans="1:7">
      <c r="A357" s="478" t="s">
        <v>678</v>
      </c>
      <c r="B357" s="479" t="s">
        <v>679</v>
      </c>
      <c r="C357" s="480">
        <v>0</v>
      </c>
      <c r="D357" s="481">
        <v>0</v>
      </c>
      <c r="E357" s="475" t="str">
        <f t="shared" si="20"/>
        <v/>
      </c>
      <c r="F357" s="185" t="str">
        <f t="shared" si="21"/>
        <v>否</v>
      </c>
      <c r="G357" s="204" t="str">
        <f t="shared" si="22"/>
        <v>项</v>
      </c>
    </row>
    <row r="358" ht="36" customHeight="1" spans="1:7">
      <c r="A358" s="478" t="s">
        <v>680</v>
      </c>
      <c r="B358" s="479" t="s">
        <v>237</v>
      </c>
      <c r="C358" s="480">
        <v>0</v>
      </c>
      <c r="D358" s="481">
        <v>0</v>
      </c>
      <c r="E358" s="475" t="str">
        <f t="shared" si="20"/>
        <v/>
      </c>
      <c r="F358" s="185" t="str">
        <f t="shared" si="21"/>
        <v>否</v>
      </c>
      <c r="G358" s="204" t="str">
        <f t="shared" si="22"/>
        <v>项</v>
      </c>
    </row>
    <row r="359" ht="36" customHeight="1" spans="1:7">
      <c r="A359" s="478" t="s">
        <v>681</v>
      </c>
      <c r="B359" s="479" t="s">
        <v>154</v>
      </c>
      <c r="C359" s="480">
        <v>0</v>
      </c>
      <c r="D359" s="481">
        <v>0</v>
      </c>
      <c r="E359" s="475" t="str">
        <f t="shared" si="20"/>
        <v/>
      </c>
      <c r="F359" s="185" t="str">
        <f t="shared" si="21"/>
        <v>否</v>
      </c>
      <c r="G359" s="204" t="str">
        <f t="shared" si="22"/>
        <v>项</v>
      </c>
    </row>
    <row r="360" ht="36" customHeight="1" spans="1:7">
      <c r="A360" s="478" t="s">
        <v>682</v>
      </c>
      <c r="B360" s="479" t="s">
        <v>683</v>
      </c>
      <c r="C360" s="480">
        <v>0</v>
      </c>
      <c r="D360" s="481">
        <v>0</v>
      </c>
      <c r="E360" s="475" t="str">
        <f t="shared" si="20"/>
        <v/>
      </c>
      <c r="F360" s="185" t="str">
        <f t="shared" si="21"/>
        <v>否</v>
      </c>
      <c r="G360" s="204" t="str">
        <f t="shared" si="22"/>
        <v>项</v>
      </c>
    </row>
    <row r="361" ht="36" customHeight="1" spans="1:7">
      <c r="A361" s="472" t="s">
        <v>684</v>
      </c>
      <c r="B361" s="274" t="s">
        <v>685</v>
      </c>
      <c r="C361" s="486">
        <f>SUM(C362:C368)</f>
        <v>34</v>
      </c>
      <c r="D361" s="487">
        <f>SUM(D362:D368)</f>
        <v>0</v>
      </c>
      <c r="E361" s="475">
        <f t="shared" si="20"/>
        <v>-1</v>
      </c>
      <c r="F361" s="185" t="str">
        <f t="shared" si="21"/>
        <v>是</v>
      </c>
      <c r="G361" s="204" t="str">
        <f t="shared" si="22"/>
        <v>款</v>
      </c>
    </row>
    <row r="362" ht="36" customHeight="1" spans="1:7">
      <c r="A362" s="478" t="s">
        <v>686</v>
      </c>
      <c r="B362" s="479" t="s">
        <v>136</v>
      </c>
      <c r="C362" s="480">
        <v>0</v>
      </c>
      <c r="D362" s="481">
        <v>0</v>
      </c>
      <c r="E362" s="475" t="str">
        <f t="shared" si="20"/>
        <v/>
      </c>
      <c r="F362" s="185" t="str">
        <f t="shared" si="21"/>
        <v>否</v>
      </c>
      <c r="G362" s="204" t="str">
        <f t="shared" si="22"/>
        <v>项</v>
      </c>
    </row>
    <row r="363" ht="36" customHeight="1" spans="1:7">
      <c r="A363" s="478" t="s">
        <v>687</v>
      </c>
      <c r="B363" s="479" t="s">
        <v>138</v>
      </c>
      <c r="C363" s="480">
        <v>0</v>
      </c>
      <c r="D363" s="481">
        <v>0</v>
      </c>
      <c r="E363" s="475" t="str">
        <f t="shared" si="20"/>
        <v/>
      </c>
      <c r="F363" s="185" t="str">
        <f t="shared" si="21"/>
        <v>否</v>
      </c>
      <c r="G363" s="204" t="str">
        <f t="shared" si="22"/>
        <v>项</v>
      </c>
    </row>
    <row r="364" ht="36" customHeight="1" spans="1:7">
      <c r="A364" s="478" t="s">
        <v>688</v>
      </c>
      <c r="B364" s="479" t="s">
        <v>140</v>
      </c>
      <c r="C364" s="480">
        <v>0</v>
      </c>
      <c r="D364" s="481">
        <v>0</v>
      </c>
      <c r="E364" s="475" t="str">
        <f t="shared" si="20"/>
        <v/>
      </c>
      <c r="F364" s="185" t="str">
        <f t="shared" si="21"/>
        <v>否</v>
      </c>
      <c r="G364" s="204" t="str">
        <f t="shared" si="22"/>
        <v>项</v>
      </c>
    </row>
    <row r="365" ht="36" customHeight="1" spans="1:7">
      <c r="A365" s="478" t="s">
        <v>689</v>
      </c>
      <c r="B365" s="479" t="s">
        <v>690</v>
      </c>
      <c r="C365" s="480">
        <v>0</v>
      </c>
      <c r="D365" s="481">
        <v>0</v>
      </c>
      <c r="E365" s="475" t="str">
        <f t="shared" si="20"/>
        <v/>
      </c>
      <c r="F365" s="185" t="str">
        <f t="shared" si="21"/>
        <v>否</v>
      </c>
      <c r="G365" s="204" t="str">
        <f t="shared" si="22"/>
        <v>项</v>
      </c>
    </row>
    <row r="366" ht="36" customHeight="1" spans="1:7">
      <c r="A366" s="478" t="s">
        <v>691</v>
      </c>
      <c r="B366" s="479" t="s">
        <v>692</v>
      </c>
      <c r="C366" s="480">
        <v>0</v>
      </c>
      <c r="D366" s="481">
        <v>0</v>
      </c>
      <c r="E366" s="475" t="str">
        <f t="shared" si="20"/>
        <v/>
      </c>
      <c r="F366" s="185" t="str">
        <f t="shared" si="21"/>
        <v>否</v>
      </c>
      <c r="G366" s="204" t="str">
        <f t="shared" si="22"/>
        <v>项</v>
      </c>
    </row>
    <row r="367" ht="36" customHeight="1" spans="1:7">
      <c r="A367" s="478" t="s">
        <v>693</v>
      </c>
      <c r="B367" s="479" t="s">
        <v>154</v>
      </c>
      <c r="C367" s="480">
        <v>0</v>
      </c>
      <c r="D367" s="481">
        <v>0</v>
      </c>
      <c r="E367" s="475" t="str">
        <f t="shared" si="20"/>
        <v/>
      </c>
      <c r="F367" s="185" t="str">
        <f t="shared" si="21"/>
        <v>否</v>
      </c>
      <c r="G367" s="204" t="str">
        <f t="shared" si="22"/>
        <v>项</v>
      </c>
    </row>
    <row r="368" ht="36" customHeight="1" spans="1:7">
      <c r="A368" s="478" t="s">
        <v>694</v>
      </c>
      <c r="B368" s="479" t="s">
        <v>695</v>
      </c>
      <c r="C368" s="480">
        <v>34</v>
      </c>
      <c r="D368" s="481">
        <v>0</v>
      </c>
      <c r="E368" s="475">
        <f t="shared" si="20"/>
        <v>-1</v>
      </c>
      <c r="F368" s="185" t="str">
        <f t="shared" si="21"/>
        <v>是</v>
      </c>
      <c r="G368" s="204" t="str">
        <f t="shared" si="22"/>
        <v>项</v>
      </c>
    </row>
    <row r="369" ht="36" customHeight="1" spans="1:7">
      <c r="A369" s="472" t="s">
        <v>696</v>
      </c>
      <c r="B369" s="274" t="s">
        <v>697</v>
      </c>
      <c r="C369" s="486">
        <f>SUM(C370:C374)</f>
        <v>0</v>
      </c>
      <c r="D369" s="487">
        <f>SUM(D370:D374)</f>
        <v>0</v>
      </c>
      <c r="E369" s="475" t="str">
        <f t="shared" si="20"/>
        <v/>
      </c>
      <c r="F369" s="185" t="str">
        <f t="shared" si="21"/>
        <v>否</v>
      </c>
      <c r="G369" s="204" t="str">
        <f t="shared" si="22"/>
        <v>款</v>
      </c>
    </row>
    <row r="370" ht="36" customHeight="1" spans="1:7">
      <c r="A370" s="478" t="s">
        <v>698</v>
      </c>
      <c r="B370" s="479" t="s">
        <v>136</v>
      </c>
      <c r="C370" s="480">
        <v>0</v>
      </c>
      <c r="D370" s="481">
        <v>0</v>
      </c>
      <c r="E370" s="475" t="str">
        <f t="shared" si="20"/>
        <v/>
      </c>
      <c r="F370" s="185" t="str">
        <f t="shared" si="21"/>
        <v>否</v>
      </c>
      <c r="G370" s="204" t="str">
        <f t="shared" si="22"/>
        <v>项</v>
      </c>
    </row>
    <row r="371" ht="36" customHeight="1" spans="1:7">
      <c r="A371" s="478" t="s">
        <v>699</v>
      </c>
      <c r="B371" s="479" t="s">
        <v>138</v>
      </c>
      <c r="C371" s="480">
        <v>0</v>
      </c>
      <c r="D371" s="481">
        <v>0</v>
      </c>
      <c r="E371" s="475" t="str">
        <f t="shared" si="20"/>
        <v/>
      </c>
      <c r="F371" s="185" t="str">
        <f t="shared" si="21"/>
        <v>否</v>
      </c>
      <c r="G371" s="204" t="str">
        <f t="shared" si="22"/>
        <v>项</v>
      </c>
    </row>
    <row r="372" ht="36" customHeight="1" spans="1:7">
      <c r="A372" s="478" t="s">
        <v>700</v>
      </c>
      <c r="B372" s="479" t="s">
        <v>237</v>
      </c>
      <c r="C372" s="480">
        <v>0</v>
      </c>
      <c r="D372" s="481">
        <v>0</v>
      </c>
      <c r="E372" s="475" t="str">
        <f t="shared" si="20"/>
        <v/>
      </c>
      <c r="F372" s="185" t="str">
        <f t="shared" si="21"/>
        <v>否</v>
      </c>
      <c r="G372" s="204" t="str">
        <f t="shared" si="22"/>
        <v>项</v>
      </c>
    </row>
    <row r="373" ht="36" customHeight="1" spans="1:7">
      <c r="A373" s="478" t="s">
        <v>701</v>
      </c>
      <c r="B373" s="479" t="s">
        <v>702</v>
      </c>
      <c r="C373" s="480">
        <v>0</v>
      </c>
      <c r="D373" s="481">
        <v>0</v>
      </c>
      <c r="E373" s="475" t="str">
        <f t="shared" si="20"/>
        <v/>
      </c>
      <c r="F373" s="185" t="str">
        <f t="shared" si="21"/>
        <v>否</v>
      </c>
      <c r="G373" s="204" t="str">
        <f t="shared" si="22"/>
        <v>项</v>
      </c>
    </row>
    <row r="374" ht="36" customHeight="1" spans="1:7">
      <c r="A374" s="478" t="s">
        <v>703</v>
      </c>
      <c r="B374" s="479" t="s">
        <v>704</v>
      </c>
      <c r="C374" s="480">
        <v>0</v>
      </c>
      <c r="D374" s="481">
        <v>0</v>
      </c>
      <c r="E374" s="475" t="str">
        <f t="shared" si="20"/>
        <v/>
      </c>
      <c r="F374" s="185" t="str">
        <f t="shared" si="21"/>
        <v>否</v>
      </c>
      <c r="G374" s="204" t="str">
        <f t="shared" si="22"/>
        <v>项</v>
      </c>
    </row>
    <row r="375" ht="36" customHeight="1" spans="1:7">
      <c r="A375" s="472" t="s">
        <v>705</v>
      </c>
      <c r="B375" s="274" t="s">
        <v>706</v>
      </c>
      <c r="C375" s="486">
        <f>SUM(C376:C377)</f>
        <v>0</v>
      </c>
      <c r="D375" s="487">
        <f>SUM(D376:D377)</f>
        <v>245</v>
      </c>
      <c r="E375" s="475" t="str">
        <f t="shared" si="20"/>
        <v/>
      </c>
      <c r="F375" s="185" t="str">
        <f t="shared" si="21"/>
        <v>是</v>
      </c>
      <c r="G375" s="204" t="str">
        <f t="shared" si="22"/>
        <v>款</v>
      </c>
    </row>
    <row r="376" ht="36" customHeight="1" spans="1:7">
      <c r="A376" s="478">
        <v>2049902</v>
      </c>
      <c r="B376" s="479" t="s">
        <v>707</v>
      </c>
      <c r="C376" s="480">
        <v>0</v>
      </c>
      <c r="D376" s="481">
        <v>0</v>
      </c>
      <c r="E376" s="475" t="str">
        <f t="shared" si="20"/>
        <v/>
      </c>
      <c r="F376" s="185" t="str">
        <f t="shared" si="21"/>
        <v>否</v>
      </c>
      <c r="G376" s="204" t="str">
        <f t="shared" si="22"/>
        <v>项</v>
      </c>
    </row>
    <row r="377" ht="36" customHeight="1" spans="1:7">
      <c r="A377" s="235" t="s">
        <v>708</v>
      </c>
      <c r="B377" s="479" t="s">
        <v>709</v>
      </c>
      <c r="C377" s="480">
        <v>0</v>
      </c>
      <c r="D377" s="481">
        <v>245</v>
      </c>
      <c r="E377" s="475" t="str">
        <f t="shared" si="20"/>
        <v/>
      </c>
      <c r="F377" s="185" t="str">
        <f t="shared" si="21"/>
        <v>是</v>
      </c>
      <c r="G377" s="204" t="str">
        <f t="shared" si="22"/>
        <v>项</v>
      </c>
    </row>
    <row r="378" ht="36" customHeight="1" spans="1:7">
      <c r="A378" s="211" t="s">
        <v>710</v>
      </c>
      <c r="B378" s="495" t="s">
        <v>526</v>
      </c>
      <c r="C378" s="496">
        <v>0</v>
      </c>
      <c r="D378" s="497"/>
      <c r="E378" s="475" t="str">
        <f t="shared" si="20"/>
        <v/>
      </c>
      <c r="F378" s="185" t="str">
        <f t="shared" si="21"/>
        <v>否</v>
      </c>
      <c r="G378" s="204" t="str">
        <f t="shared" si="22"/>
        <v>项</v>
      </c>
    </row>
    <row r="379" ht="36" customHeight="1" spans="1:7">
      <c r="A379" s="211" t="s">
        <v>711</v>
      </c>
      <c r="B379" s="495" t="s">
        <v>712</v>
      </c>
      <c r="C379" s="496">
        <v>0</v>
      </c>
      <c r="D379" s="497"/>
      <c r="E379" s="475" t="str">
        <f t="shared" si="20"/>
        <v/>
      </c>
      <c r="F379" s="185" t="str">
        <f t="shared" si="21"/>
        <v>否</v>
      </c>
      <c r="G379" s="204" t="str">
        <f t="shared" si="22"/>
        <v>项</v>
      </c>
    </row>
    <row r="380" ht="36" customHeight="1" spans="1:7">
      <c r="A380" s="472" t="s">
        <v>53</v>
      </c>
      <c r="B380" s="274" t="s">
        <v>54</v>
      </c>
      <c r="C380" s="476">
        <f>SUM(C381,C386,C395,C401,C407,C411,C415,C419,C425,C432)</f>
        <v>62747</v>
      </c>
      <c r="D380" s="485">
        <f>SUM(D381,D386,D395,D401,D407,D411,D415,D419,D425,D432)</f>
        <v>63475</v>
      </c>
      <c r="E380" s="475">
        <f t="shared" si="20"/>
        <v>0.012</v>
      </c>
      <c r="F380" s="185" t="str">
        <f t="shared" si="21"/>
        <v>是</v>
      </c>
      <c r="G380" s="204" t="str">
        <f t="shared" si="22"/>
        <v>类</v>
      </c>
    </row>
    <row r="381" ht="36" customHeight="1" spans="1:7">
      <c r="A381" s="472" t="s">
        <v>713</v>
      </c>
      <c r="B381" s="274" t="s">
        <v>714</v>
      </c>
      <c r="C381" s="498">
        <f>SUM(C382:C385)</f>
        <v>880</v>
      </c>
      <c r="D381" s="499">
        <f>SUM(D382:D385)</f>
        <v>839</v>
      </c>
      <c r="E381" s="475">
        <f t="shared" si="20"/>
        <v>-0.047</v>
      </c>
      <c r="F381" s="185" t="str">
        <f t="shared" si="21"/>
        <v>是</v>
      </c>
      <c r="G381" s="204" t="str">
        <f t="shared" si="22"/>
        <v>款</v>
      </c>
    </row>
    <row r="382" ht="36" customHeight="1" spans="1:7">
      <c r="A382" s="478" t="s">
        <v>715</v>
      </c>
      <c r="B382" s="479" t="s">
        <v>136</v>
      </c>
      <c r="C382" s="480">
        <v>787</v>
      </c>
      <c r="D382" s="481">
        <v>734</v>
      </c>
      <c r="E382" s="475">
        <f t="shared" si="20"/>
        <v>-0.067</v>
      </c>
      <c r="F382" s="185" t="str">
        <f t="shared" si="21"/>
        <v>是</v>
      </c>
      <c r="G382" s="204" t="str">
        <f t="shared" si="22"/>
        <v>项</v>
      </c>
    </row>
    <row r="383" ht="36" customHeight="1" spans="1:7">
      <c r="A383" s="478" t="s">
        <v>716</v>
      </c>
      <c r="B383" s="479" t="s">
        <v>138</v>
      </c>
      <c r="C383" s="480">
        <v>0</v>
      </c>
      <c r="D383" s="481">
        <v>0</v>
      </c>
      <c r="E383" s="475" t="str">
        <f t="shared" si="20"/>
        <v/>
      </c>
      <c r="F383" s="185" t="str">
        <f t="shared" si="21"/>
        <v>否</v>
      </c>
      <c r="G383" s="204" t="str">
        <f t="shared" si="22"/>
        <v>项</v>
      </c>
    </row>
    <row r="384" ht="36" customHeight="1" spans="1:7">
      <c r="A384" s="478" t="s">
        <v>717</v>
      </c>
      <c r="B384" s="479" t="s">
        <v>140</v>
      </c>
      <c r="C384" s="480">
        <v>0</v>
      </c>
      <c r="D384" s="481">
        <v>0</v>
      </c>
      <c r="E384" s="475" t="str">
        <f t="shared" si="20"/>
        <v/>
      </c>
      <c r="F384" s="185" t="str">
        <f t="shared" si="21"/>
        <v>否</v>
      </c>
      <c r="G384" s="204" t="str">
        <f t="shared" si="22"/>
        <v>项</v>
      </c>
    </row>
    <row r="385" ht="36" customHeight="1" spans="1:7">
      <c r="A385" s="478" t="s">
        <v>718</v>
      </c>
      <c r="B385" s="479" t="s">
        <v>719</v>
      </c>
      <c r="C385" s="480">
        <v>93</v>
      </c>
      <c r="D385" s="481">
        <v>105</v>
      </c>
      <c r="E385" s="475">
        <f t="shared" si="20"/>
        <v>0.129</v>
      </c>
      <c r="F385" s="185" t="str">
        <f t="shared" si="21"/>
        <v>是</v>
      </c>
      <c r="G385" s="204" t="str">
        <f t="shared" si="22"/>
        <v>项</v>
      </c>
    </row>
    <row r="386" ht="36" customHeight="1" spans="1:7">
      <c r="A386" s="472" t="s">
        <v>720</v>
      </c>
      <c r="B386" s="274" t="s">
        <v>721</v>
      </c>
      <c r="C386" s="498">
        <f>SUM(C387:C394)</f>
        <v>60388</v>
      </c>
      <c r="D386" s="499">
        <f>SUM(D387:D394)</f>
        <v>60518</v>
      </c>
      <c r="E386" s="475">
        <f t="shared" si="20"/>
        <v>0.002</v>
      </c>
      <c r="F386" s="185" t="str">
        <f t="shared" si="21"/>
        <v>是</v>
      </c>
      <c r="G386" s="204" t="str">
        <f t="shared" si="22"/>
        <v>款</v>
      </c>
    </row>
    <row r="387" ht="36" customHeight="1" spans="1:7">
      <c r="A387" s="478" t="s">
        <v>722</v>
      </c>
      <c r="B387" s="479" t="s">
        <v>723</v>
      </c>
      <c r="C387" s="480">
        <v>4668</v>
      </c>
      <c r="D387" s="481">
        <v>4454</v>
      </c>
      <c r="E387" s="475">
        <f t="shared" si="20"/>
        <v>-0.046</v>
      </c>
      <c r="F387" s="185" t="str">
        <f t="shared" si="21"/>
        <v>是</v>
      </c>
      <c r="G387" s="204" t="str">
        <f t="shared" si="22"/>
        <v>项</v>
      </c>
    </row>
    <row r="388" ht="36" customHeight="1" spans="1:7">
      <c r="A388" s="478" t="s">
        <v>724</v>
      </c>
      <c r="B388" s="479" t="s">
        <v>725</v>
      </c>
      <c r="C388" s="480">
        <v>31318</v>
      </c>
      <c r="D388" s="481">
        <v>32087</v>
      </c>
      <c r="E388" s="475">
        <f t="shared" si="20"/>
        <v>0.025</v>
      </c>
      <c r="F388" s="185" t="str">
        <f t="shared" si="21"/>
        <v>是</v>
      </c>
      <c r="G388" s="204" t="str">
        <f t="shared" si="22"/>
        <v>项</v>
      </c>
    </row>
    <row r="389" ht="36" customHeight="1" spans="1:7">
      <c r="A389" s="478" t="s">
        <v>726</v>
      </c>
      <c r="B389" s="479" t="s">
        <v>727</v>
      </c>
      <c r="C389" s="480">
        <v>15048</v>
      </c>
      <c r="D389" s="481">
        <v>16125</v>
      </c>
      <c r="E389" s="475">
        <f t="shared" si="20"/>
        <v>0.072</v>
      </c>
      <c r="F389" s="185" t="str">
        <f t="shared" si="21"/>
        <v>是</v>
      </c>
      <c r="G389" s="204" t="str">
        <f t="shared" si="22"/>
        <v>项</v>
      </c>
    </row>
    <row r="390" ht="36" customHeight="1" spans="1:7">
      <c r="A390" s="478" t="s">
        <v>728</v>
      </c>
      <c r="B390" s="479" t="s">
        <v>729</v>
      </c>
      <c r="C390" s="480">
        <v>7268</v>
      </c>
      <c r="D390" s="481">
        <v>6110</v>
      </c>
      <c r="E390" s="475">
        <f t="shared" si="20"/>
        <v>-0.159</v>
      </c>
      <c r="F390" s="185" t="str">
        <f t="shared" si="21"/>
        <v>是</v>
      </c>
      <c r="G390" s="204" t="str">
        <f t="shared" si="22"/>
        <v>项</v>
      </c>
    </row>
    <row r="391" ht="36" customHeight="1" spans="1:7">
      <c r="A391" s="478" t="s">
        <v>730</v>
      </c>
      <c r="B391" s="479" t="s">
        <v>731</v>
      </c>
      <c r="C391" s="480">
        <v>35</v>
      </c>
      <c r="D391" s="481">
        <v>0</v>
      </c>
      <c r="E391" s="475">
        <f t="shared" si="20"/>
        <v>-1</v>
      </c>
      <c r="F391" s="185" t="str">
        <f t="shared" si="21"/>
        <v>是</v>
      </c>
      <c r="G391" s="204" t="str">
        <f t="shared" si="22"/>
        <v>项</v>
      </c>
    </row>
    <row r="392" ht="36" customHeight="1" spans="1:7">
      <c r="A392" s="478" t="s">
        <v>732</v>
      </c>
      <c r="B392" s="479" t="s">
        <v>733</v>
      </c>
      <c r="C392" s="480">
        <v>0</v>
      </c>
      <c r="D392" s="481"/>
      <c r="E392" s="475" t="str">
        <f t="shared" si="20"/>
        <v/>
      </c>
      <c r="F392" s="185" t="str">
        <f t="shared" si="21"/>
        <v>否</v>
      </c>
      <c r="G392" s="204" t="str">
        <f t="shared" si="22"/>
        <v>项</v>
      </c>
    </row>
    <row r="393" ht="36" customHeight="1" spans="1:7">
      <c r="A393" s="478" t="s">
        <v>734</v>
      </c>
      <c r="B393" s="479" t="s">
        <v>735</v>
      </c>
      <c r="C393" s="480">
        <v>0</v>
      </c>
      <c r="D393" s="481"/>
      <c r="E393" s="475" t="str">
        <f t="shared" si="20"/>
        <v/>
      </c>
      <c r="F393" s="185" t="str">
        <f t="shared" si="21"/>
        <v>否</v>
      </c>
      <c r="G393" s="204" t="str">
        <f t="shared" si="22"/>
        <v>项</v>
      </c>
    </row>
    <row r="394" ht="36" customHeight="1" spans="1:7">
      <c r="A394" s="478" t="s">
        <v>736</v>
      </c>
      <c r="B394" s="479" t="s">
        <v>737</v>
      </c>
      <c r="C394" s="480">
        <v>2051</v>
      </c>
      <c r="D394" s="500">
        <f>1712+30</f>
        <v>1742</v>
      </c>
      <c r="E394" s="475">
        <f t="shared" si="20"/>
        <v>-0.151</v>
      </c>
      <c r="F394" s="185" t="str">
        <f t="shared" si="21"/>
        <v>是</v>
      </c>
      <c r="G394" s="204" t="str">
        <f t="shared" si="22"/>
        <v>项</v>
      </c>
    </row>
    <row r="395" ht="36" customHeight="1" spans="1:7">
      <c r="A395" s="472" t="s">
        <v>738</v>
      </c>
      <c r="B395" s="274" t="s">
        <v>739</v>
      </c>
      <c r="C395" s="498">
        <f>SUM(C396:C400)</f>
        <v>483</v>
      </c>
      <c r="D395" s="499">
        <f>SUM(D396:D400)</f>
        <v>382</v>
      </c>
      <c r="E395" s="475">
        <f t="shared" si="20"/>
        <v>-0.209</v>
      </c>
      <c r="F395" s="185" t="str">
        <f t="shared" si="21"/>
        <v>是</v>
      </c>
      <c r="G395" s="204" t="str">
        <f t="shared" si="22"/>
        <v>款</v>
      </c>
    </row>
    <row r="396" ht="36" customHeight="1" spans="1:7">
      <c r="A396" s="478" t="s">
        <v>740</v>
      </c>
      <c r="B396" s="479" t="s">
        <v>741</v>
      </c>
      <c r="C396" s="480">
        <v>0</v>
      </c>
      <c r="D396" s="481">
        <v>0</v>
      </c>
      <c r="E396" s="475" t="str">
        <f t="shared" si="20"/>
        <v/>
      </c>
      <c r="F396" s="185" t="str">
        <f t="shared" si="21"/>
        <v>否</v>
      </c>
      <c r="G396" s="204" t="str">
        <f t="shared" si="22"/>
        <v>项</v>
      </c>
    </row>
    <row r="397" ht="36" customHeight="1" spans="1:7">
      <c r="A397" s="478" t="s">
        <v>742</v>
      </c>
      <c r="B397" s="479" t="s">
        <v>743</v>
      </c>
      <c r="C397" s="480">
        <v>483</v>
      </c>
      <c r="D397" s="481">
        <v>382</v>
      </c>
      <c r="E397" s="475">
        <f t="shared" si="20"/>
        <v>-0.209</v>
      </c>
      <c r="F397" s="185" t="str">
        <f t="shared" si="21"/>
        <v>是</v>
      </c>
      <c r="G397" s="204" t="str">
        <f t="shared" si="22"/>
        <v>项</v>
      </c>
    </row>
    <row r="398" ht="36" customHeight="1" spans="1:7">
      <c r="A398" s="478" t="s">
        <v>744</v>
      </c>
      <c r="B398" s="479" t="s">
        <v>745</v>
      </c>
      <c r="C398" s="480">
        <v>0</v>
      </c>
      <c r="D398" s="481">
        <v>0</v>
      </c>
      <c r="E398" s="475" t="str">
        <f t="shared" si="20"/>
        <v/>
      </c>
      <c r="F398" s="185" t="str">
        <f t="shared" si="21"/>
        <v>否</v>
      </c>
      <c r="G398" s="204" t="str">
        <f t="shared" si="22"/>
        <v>项</v>
      </c>
    </row>
    <row r="399" ht="36" customHeight="1" spans="1:7">
      <c r="A399" s="478" t="s">
        <v>746</v>
      </c>
      <c r="B399" s="479" t="s">
        <v>747</v>
      </c>
      <c r="C399" s="480">
        <v>0</v>
      </c>
      <c r="D399" s="481">
        <v>0</v>
      </c>
      <c r="E399" s="475" t="str">
        <f t="shared" si="20"/>
        <v/>
      </c>
      <c r="F399" s="185" t="str">
        <f t="shared" si="21"/>
        <v>否</v>
      </c>
      <c r="G399" s="204" t="str">
        <f t="shared" si="22"/>
        <v>项</v>
      </c>
    </row>
    <row r="400" ht="36" customHeight="1" spans="1:7">
      <c r="A400" s="478" t="s">
        <v>748</v>
      </c>
      <c r="B400" s="479" t="s">
        <v>749</v>
      </c>
      <c r="C400" s="480">
        <v>0</v>
      </c>
      <c r="D400" s="481">
        <v>0</v>
      </c>
      <c r="E400" s="475" t="str">
        <f t="shared" si="20"/>
        <v/>
      </c>
      <c r="F400" s="185" t="str">
        <f t="shared" si="21"/>
        <v>否</v>
      </c>
      <c r="G400" s="204" t="str">
        <f t="shared" si="22"/>
        <v>项</v>
      </c>
    </row>
    <row r="401" ht="36" customHeight="1" spans="1:7">
      <c r="A401" s="472" t="s">
        <v>750</v>
      </c>
      <c r="B401" s="274" t="s">
        <v>751</v>
      </c>
      <c r="C401" s="486">
        <f>SUM(C402:C406)</f>
        <v>0</v>
      </c>
      <c r="D401" s="487">
        <f>SUM(D402:D406)</f>
        <v>0</v>
      </c>
      <c r="E401" s="475" t="str">
        <f t="shared" ref="E401:E464" si="23">IF(C401&gt;0,D401/C401-1,IF(C401&lt;0,-(D401/C401-1),""))</f>
        <v/>
      </c>
      <c r="F401" s="185" t="str">
        <f t="shared" ref="F401:F464" si="24">IF(LEN(A401)=3,"是",IF(B401&lt;&gt;"",IF(SUM(C401:D401)&lt;&gt;0,"是","否"),"是"))</f>
        <v>否</v>
      </c>
      <c r="G401" s="204" t="str">
        <f t="shared" ref="G401:G464" si="25">IF(LEN(A401)=3,"类",IF(LEN(A401)=5,"款","项"))</f>
        <v>款</v>
      </c>
    </row>
    <row r="402" ht="36" customHeight="1" spans="1:7">
      <c r="A402" s="478" t="s">
        <v>752</v>
      </c>
      <c r="B402" s="479" t="s">
        <v>753</v>
      </c>
      <c r="C402" s="480">
        <v>0</v>
      </c>
      <c r="D402" s="481">
        <v>0</v>
      </c>
      <c r="E402" s="475" t="str">
        <f t="shared" si="23"/>
        <v/>
      </c>
      <c r="F402" s="185" t="str">
        <f t="shared" si="24"/>
        <v>否</v>
      </c>
      <c r="G402" s="204" t="str">
        <f t="shared" si="25"/>
        <v>项</v>
      </c>
    </row>
    <row r="403" ht="36" customHeight="1" spans="1:7">
      <c r="A403" s="478" t="s">
        <v>754</v>
      </c>
      <c r="B403" s="479" t="s">
        <v>755</v>
      </c>
      <c r="C403" s="480">
        <v>0</v>
      </c>
      <c r="D403" s="481">
        <v>0</v>
      </c>
      <c r="E403" s="475" t="str">
        <f t="shared" si="23"/>
        <v/>
      </c>
      <c r="F403" s="185" t="str">
        <f t="shared" si="24"/>
        <v>否</v>
      </c>
      <c r="G403" s="204" t="str">
        <f t="shared" si="25"/>
        <v>项</v>
      </c>
    </row>
    <row r="404" ht="36" customHeight="1" spans="1:7">
      <c r="A404" s="478" t="s">
        <v>756</v>
      </c>
      <c r="B404" s="479" t="s">
        <v>757</v>
      </c>
      <c r="C404" s="480">
        <v>0</v>
      </c>
      <c r="D404" s="481">
        <v>0</v>
      </c>
      <c r="E404" s="475" t="str">
        <f t="shared" si="23"/>
        <v/>
      </c>
      <c r="F404" s="185" t="str">
        <f t="shared" si="24"/>
        <v>否</v>
      </c>
      <c r="G404" s="204" t="str">
        <f t="shared" si="25"/>
        <v>项</v>
      </c>
    </row>
    <row r="405" ht="36" customHeight="1" spans="1:7">
      <c r="A405" s="478" t="s">
        <v>758</v>
      </c>
      <c r="B405" s="479" t="s">
        <v>759</v>
      </c>
      <c r="C405" s="480">
        <v>0</v>
      </c>
      <c r="D405" s="481">
        <v>0</v>
      </c>
      <c r="E405" s="475" t="str">
        <f t="shared" si="23"/>
        <v/>
      </c>
      <c r="F405" s="185" t="str">
        <f t="shared" si="24"/>
        <v>否</v>
      </c>
      <c r="G405" s="204" t="str">
        <f t="shared" si="25"/>
        <v>项</v>
      </c>
    </row>
    <row r="406" ht="36" customHeight="1" spans="1:7">
      <c r="A406" s="478" t="s">
        <v>760</v>
      </c>
      <c r="B406" s="479" t="s">
        <v>761</v>
      </c>
      <c r="C406" s="480">
        <v>0</v>
      </c>
      <c r="D406" s="481">
        <v>0</v>
      </c>
      <c r="E406" s="475" t="str">
        <f t="shared" si="23"/>
        <v/>
      </c>
      <c r="F406" s="185" t="str">
        <f t="shared" si="24"/>
        <v>否</v>
      </c>
      <c r="G406" s="204" t="str">
        <f t="shared" si="25"/>
        <v>项</v>
      </c>
    </row>
    <row r="407" ht="36" customHeight="1" spans="1:7">
      <c r="A407" s="472" t="s">
        <v>762</v>
      </c>
      <c r="B407" s="274" t="s">
        <v>763</v>
      </c>
      <c r="C407" s="486">
        <f>SUM(C408:C410)</f>
        <v>0</v>
      </c>
      <c r="D407" s="487">
        <f>SUM(D408:D410)</f>
        <v>0</v>
      </c>
      <c r="E407" s="475" t="str">
        <f t="shared" si="23"/>
        <v/>
      </c>
      <c r="F407" s="185" t="str">
        <f t="shared" si="24"/>
        <v>否</v>
      </c>
      <c r="G407" s="204" t="str">
        <f t="shared" si="25"/>
        <v>款</v>
      </c>
    </row>
    <row r="408" ht="36" customHeight="1" spans="1:7">
      <c r="A408" s="478" t="s">
        <v>764</v>
      </c>
      <c r="B408" s="479" t="s">
        <v>765</v>
      </c>
      <c r="C408" s="480">
        <v>0</v>
      </c>
      <c r="D408" s="481">
        <v>0</v>
      </c>
      <c r="E408" s="475" t="str">
        <f t="shared" si="23"/>
        <v/>
      </c>
      <c r="F408" s="185" t="str">
        <f t="shared" si="24"/>
        <v>否</v>
      </c>
      <c r="G408" s="204" t="str">
        <f t="shared" si="25"/>
        <v>项</v>
      </c>
    </row>
    <row r="409" ht="36" customHeight="1" spans="1:7">
      <c r="A409" s="478" t="s">
        <v>766</v>
      </c>
      <c r="B409" s="479" t="s">
        <v>767</v>
      </c>
      <c r="C409" s="480">
        <v>0</v>
      </c>
      <c r="D409" s="481">
        <v>0</v>
      </c>
      <c r="E409" s="475" t="str">
        <f t="shared" si="23"/>
        <v/>
      </c>
      <c r="F409" s="185" t="str">
        <f t="shared" si="24"/>
        <v>否</v>
      </c>
      <c r="G409" s="204" t="str">
        <f t="shared" si="25"/>
        <v>项</v>
      </c>
    </row>
    <row r="410" ht="36" customHeight="1" spans="1:7">
      <c r="A410" s="478" t="s">
        <v>768</v>
      </c>
      <c r="B410" s="479" t="s">
        <v>769</v>
      </c>
      <c r="C410" s="480">
        <v>0</v>
      </c>
      <c r="D410" s="481">
        <v>0</v>
      </c>
      <c r="E410" s="475" t="str">
        <f t="shared" si="23"/>
        <v/>
      </c>
      <c r="F410" s="185" t="str">
        <f t="shared" si="24"/>
        <v>否</v>
      </c>
      <c r="G410" s="204" t="str">
        <f t="shared" si="25"/>
        <v>项</v>
      </c>
    </row>
    <row r="411" ht="36" customHeight="1" spans="1:7">
      <c r="A411" s="472" t="s">
        <v>770</v>
      </c>
      <c r="B411" s="274" t="s">
        <v>771</v>
      </c>
      <c r="C411" s="486">
        <f>SUM(C412:C414)</f>
        <v>0</v>
      </c>
      <c r="D411" s="487">
        <f>SUM(D412:D414)</f>
        <v>0</v>
      </c>
      <c r="E411" s="475" t="str">
        <f t="shared" si="23"/>
        <v/>
      </c>
      <c r="F411" s="185" t="str">
        <f t="shared" si="24"/>
        <v>否</v>
      </c>
      <c r="G411" s="204" t="str">
        <f t="shared" si="25"/>
        <v>款</v>
      </c>
    </row>
    <row r="412" ht="36" customHeight="1" spans="1:7">
      <c r="A412" s="478" t="s">
        <v>772</v>
      </c>
      <c r="B412" s="479" t="s">
        <v>773</v>
      </c>
      <c r="C412" s="480">
        <v>0</v>
      </c>
      <c r="D412" s="481">
        <v>0</v>
      </c>
      <c r="E412" s="475" t="str">
        <f t="shared" si="23"/>
        <v/>
      </c>
      <c r="F412" s="185" t="str">
        <f t="shared" si="24"/>
        <v>否</v>
      </c>
      <c r="G412" s="204" t="str">
        <f t="shared" si="25"/>
        <v>项</v>
      </c>
    </row>
    <row r="413" ht="36" customHeight="1" spans="1:7">
      <c r="A413" s="478" t="s">
        <v>774</v>
      </c>
      <c r="B413" s="479" t="s">
        <v>775</v>
      </c>
      <c r="C413" s="480">
        <v>0</v>
      </c>
      <c r="D413" s="481">
        <v>0</v>
      </c>
      <c r="E413" s="475" t="str">
        <f t="shared" si="23"/>
        <v/>
      </c>
      <c r="F413" s="185" t="str">
        <f t="shared" si="24"/>
        <v>否</v>
      </c>
      <c r="G413" s="204" t="str">
        <f t="shared" si="25"/>
        <v>项</v>
      </c>
    </row>
    <row r="414" ht="36" customHeight="1" spans="1:7">
      <c r="A414" s="478" t="s">
        <v>776</v>
      </c>
      <c r="B414" s="479" t="s">
        <v>777</v>
      </c>
      <c r="C414" s="480">
        <v>0</v>
      </c>
      <c r="D414" s="481">
        <v>0</v>
      </c>
      <c r="E414" s="475" t="str">
        <f t="shared" si="23"/>
        <v/>
      </c>
      <c r="F414" s="185" t="str">
        <f t="shared" si="24"/>
        <v>否</v>
      </c>
      <c r="G414" s="204" t="str">
        <f t="shared" si="25"/>
        <v>项</v>
      </c>
    </row>
    <row r="415" ht="36" customHeight="1" spans="1:7">
      <c r="A415" s="472" t="s">
        <v>778</v>
      </c>
      <c r="B415" s="274" t="s">
        <v>779</v>
      </c>
      <c r="C415" s="498">
        <f>SUM(C416:C418)</f>
        <v>109</v>
      </c>
      <c r="D415" s="499">
        <f>SUM(D416:D418)</f>
        <v>208</v>
      </c>
      <c r="E415" s="475">
        <f t="shared" si="23"/>
        <v>0.908</v>
      </c>
      <c r="F415" s="185" t="str">
        <f t="shared" si="24"/>
        <v>是</v>
      </c>
      <c r="G415" s="204" t="str">
        <f t="shared" si="25"/>
        <v>款</v>
      </c>
    </row>
    <row r="416" ht="36" customHeight="1" spans="1:7">
      <c r="A416" s="478" t="s">
        <v>780</v>
      </c>
      <c r="B416" s="479" t="s">
        <v>781</v>
      </c>
      <c r="C416" s="480">
        <v>109</v>
      </c>
      <c r="D416" s="481">
        <v>208</v>
      </c>
      <c r="E416" s="475">
        <f t="shared" si="23"/>
        <v>0.908</v>
      </c>
      <c r="F416" s="185" t="str">
        <f t="shared" si="24"/>
        <v>是</v>
      </c>
      <c r="G416" s="204" t="str">
        <f t="shared" si="25"/>
        <v>项</v>
      </c>
    </row>
    <row r="417" ht="36" customHeight="1" spans="1:7">
      <c r="A417" s="478" t="s">
        <v>782</v>
      </c>
      <c r="B417" s="479" t="s">
        <v>783</v>
      </c>
      <c r="C417" s="480">
        <v>0</v>
      </c>
      <c r="D417" s="481">
        <v>0</v>
      </c>
      <c r="E417" s="475" t="str">
        <f t="shared" si="23"/>
        <v/>
      </c>
      <c r="F417" s="185" t="str">
        <f t="shared" si="24"/>
        <v>否</v>
      </c>
      <c r="G417" s="204" t="str">
        <f t="shared" si="25"/>
        <v>项</v>
      </c>
    </row>
    <row r="418" ht="36" customHeight="1" spans="1:7">
      <c r="A418" s="478" t="s">
        <v>784</v>
      </c>
      <c r="B418" s="479" t="s">
        <v>785</v>
      </c>
      <c r="C418" s="480">
        <v>0</v>
      </c>
      <c r="D418" s="481">
        <v>0</v>
      </c>
      <c r="E418" s="475" t="str">
        <f t="shared" si="23"/>
        <v/>
      </c>
      <c r="F418" s="185" t="str">
        <f t="shared" si="24"/>
        <v>否</v>
      </c>
      <c r="G418" s="204" t="str">
        <f t="shared" si="25"/>
        <v>项</v>
      </c>
    </row>
    <row r="419" ht="36" customHeight="1" spans="1:7">
      <c r="A419" s="472" t="s">
        <v>786</v>
      </c>
      <c r="B419" s="274" t="s">
        <v>787</v>
      </c>
      <c r="C419" s="498">
        <f>SUM(C420:C424)</f>
        <v>433</v>
      </c>
      <c r="D419" s="499">
        <f>SUM(D420:D424)</f>
        <v>383</v>
      </c>
      <c r="E419" s="475">
        <f t="shared" si="23"/>
        <v>-0.115</v>
      </c>
      <c r="F419" s="185" t="str">
        <f t="shared" si="24"/>
        <v>是</v>
      </c>
      <c r="G419" s="204" t="str">
        <f t="shared" si="25"/>
        <v>款</v>
      </c>
    </row>
    <row r="420" ht="36" customHeight="1" spans="1:7">
      <c r="A420" s="478" t="s">
        <v>788</v>
      </c>
      <c r="B420" s="479" t="s">
        <v>789</v>
      </c>
      <c r="C420" s="480">
        <v>191</v>
      </c>
      <c r="D420" s="481">
        <v>161</v>
      </c>
      <c r="E420" s="475">
        <f t="shared" si="23"/>
        <v>-0.157</v>
      </c>
      <c r="F420" s="185" t="str">
        <f t="shared" si="24"/>
        <v>是</v>
      </c>
      <c r="G420" s="204" t="str">
        <f t="shared" si="25"/>
        <v>项</v>
      </c>
    </row>
    <row r="421" ht="36" customHeight="1" spans="1:7">
      <c r="A421" s="478" t="s">
        <v>790</v>
      </c>
      <c r="B421" s="479" t="s">
        <v>791</v>
      </c>
      <c r="C421" s="480">
        <v>242</v>
      </c>
      <c r="D421" s="481">
        <v>222</v>
      </c>
      <c r="E421" s="475">
        <f t="shared" si="23"/>
        <v>-0.083</v>
      </c>
      <c r="F421" s="185" t="str">
        <f t="shared" si="24"/>
        <v>是</v>
      </c>
      <c r="G421" s="204" t="str">
        <f t="shared" si="25"/>
        <v>项</v>
      </c>
    </row>
    <row r="422" ht="36" customHeight="1" spans="1:7">
      <c r="A422" s="478" t="s">
        <v>792</v>
      </c>
      <c r="B422" s="479" t="s">
        <v>793</v>
      </c>
      <c r="C422" s="480">
        <v>0</v>
      </c>
      <c r="D422" s="481">
        <v>0</v>
      </c>
      <c r="E422" s="475" t="str">
        <f t="shared" si="23"/>
        <v/>
      </c>
      <c r="F422" s="185" t="str">
        <f t="shared" si="24"/>
        <v>否</v>
      </c>
      <c r="G422" s="204" t="str">
        <f t="shared" si="25"/>
        <v>项</v>
      </c>
    </row>
    <row r="423" ht="36" customHeight="1" spans="1:7">
      <c r="A423" s="478" t="s">
        <v>794</v>
      </c>
      <c r="B423" s="479" t="s">
        <v>795</v>
      </c>
      <c r="C423" s="480">
        <v>0</v>
      </c>
      <c r="D423" s="481">
        <v>0</v>
      </c>
      <c r="E423" s="475" t="str">
        <f t="shared" si="23"/>
        <v/>
      </c>
      <c r="F423" s="185" t="str">
        <f t="shared" si="24"/>
        <v>否</v>
      </c>
      <c r="G423" s="204" t="str">
        <f t="shared" si="25"/>
        <v>项</v>
      </c>
    </row>
    <row r="424" ht="36" customHeight="1" spans="1:7">
      <c r="A424" s="478" t="s">
        <v>796</v>
      </c>
      <c r="B424" s="479" t="s">
        <v>797</v>
      </c>
      <c r="C424" s="480">
        <v>0</v>
      </c>
      <c r="D424" s="481">
        <v>0</v>
      </c>
      <c r="E424" s="475" t="str">
        <f t="shared" si="23"/>
        <v/>
      </c>
      <c r="F424" s="185" t="str">
        <f t="shared" si="24"/>
        <v>否</v>
      </c>
      <c r="G424" s="204" t="str">
        <f t="shared" si="25"/>
        <v>项</v>
      </c>
    </row>
    <row r="425" ht="36" customHeight="1" spans="1:7">
      <c r="A425" s="472" t="s">
        <v>798</v>
      </c>
      <c r="B425" s="274" t="s">
        <v>799</v>
      </c>
      <c r="C425" s="498">
        <f>SUM(C426:C431)</f>
        <v>452</v>
      </c>
      <c r="D425" s="499">
        <f>SUM(D426:D431)</f>
        <v>995</v>
      </c>
      <c r="E425" s="475">
        <f t="shared" si="23"/>
        <v>1.201</v>
      </c>
      <c r="F425" s="185" t="str">
        <f t="shared" si="24"/>
        <v>是</v>
      </c>
      <c r="G425" s="204" t="str">
        <f t="shared" si="25"/>
        <v>款</v>
      </c>
    </row>
    <row r="426" s="462" customFormat="1" ht="36" customHeight="1" spans="1:7">
      <c r="A426" s="478" t="s">
        <v>800</v>
      </c>
      <c r="B426" s="479" t="s">
        <v>801</v>
      </c>
      <c r="C426" s="480">
        <v>0</v>
      </c>
      <c r="D426" s="481">
        <v>0</v>
      </c>
      <c r="E426" s="475" t="str">
        <f t="shared" si="23"/>
        <v/>
      </c>
      <c r="F426" s="185" t="str">
        <f t="shared" si="24"/>
        <v>否</v>
      </c>
      <c r="G426" s="204" t="str">
        <f t="shared" si="25"/>
        <v>项</v>
      </c>
    </row>
    <row r="427" ht="36" customHeight="1" spans="1:7">
      <c r="A427" s="478" t="s">
        <v>802</v>
      </c>
      <c r="B427" s="479" t="s">
        <v>803</v>
      </c>
      <c r="C427" s="480">
        <v>0</v>
      </c>
      <c r="D427" s="481">
        <v>0</v>
      </c>
      <c r="E427" s="475" t="str">
        <f t="shared" si="23"/>
        <v/>
      </c>
      <c r="F427" s="185" t="str">
        <f t="shared" si="24"/>
        <v>否</v>
      </c>
      <c r="G427" s="204" t="str">
        <f t="shared" si="25"/>
        <v>项</v>
      </c>
    </row>
    <row r="428" ht="36" customHeight="1" spans="1:7">
      <c r="A428" s="478" t="s">
        <v>804</v>
      </c>
      <c r="B428" s="479" t="s">
        <v>805</v>
      </c>
      <c r="C428" s="480">
        <v>0</v>
      </c>
      <c r="D428" s="481">
        <v>0</v>
      </c>
      <c r="E428" s="475" t="str">
        <f t="shared" si="23"/>
        <v/>
      </c>
      <c r="F428" s="185" t="str">
        <f t="shared" si="24"/>
        <v>否</v>
      </c>
      <c r="G428" s="204" t="str">
        <f t="shared" si="25"/>
        <v>项</v>
      </c>
    </row>
    <row r="429" s="462" customFormat="1" ht="36" customHeight="1" spans="1:7">
      <c r="A429" s="478" t="s">
        <v>806</v>
      </c>
      <c r="B429" s="479" t="s">
        <v>807</v>
      </c>
      <c r="C429" s="480">
        <v>0</v>
      </c>
      <c r="D429" s="481">
        <v>0</v>
      </c>
      <c r="E429" s="475" t="str">
        <f t="shared" si="23"/>
        <v/>
      </c>
      <c r="F429" s="185" t="str">
        <f t="shared" si="24"/>
        <v>否</v>
      </c>
      <c r="G429" s="204" t="str">
        <f t="shared" si="25"/>
        <v>项</v>
      </c>
    </row>
    <row r="430" ht="36" customHeight="1" spans="1:7">
      <c r="A430" s="478" t="s">
        <v>808</v>
      </c>
      <c r="B430" s="479" t="s">
        <v>809</v>
      </c>
      <c r="C430" s="480">
        <v>0</v>
      </c>
      <c r="D430" s="481">
        <v>0</v>
      </c>
      <c r="E430" s="475" t="str">
        <f t="shared" si="23"/>
        <v/>
      </c>
      <c r="F430" s="185" t="str">
        <f t="shared" si="24"/>
        <v>否</v>
      </c>
      <c r="G430" s="204" t="str">
        <f t="shared" si="25"/>
        <v>项</v>
      </c>
    </row>
    <row r="431" ht="36" customHeight="1" spans="1:7">
      <c r="A431" s="478" t="s">
        <v>810</v>
      </c>
      <c r="B431" s="479" t="s">
        <v>811</v>
      </c>
      <c r="C431" s="480">
        <v>452</v>
      </c>
      <c r="D431" s="500">
        <f>1025-30</f>
        <v>995</v>
      </c>
      <c r="E431" s="475">
        <f t="shared" si="23"/>
        <v>1.201</v>
      </c>
      <c r="F431" s="185" t="str">
        <f t="shared" si="24"/>
        <v>是</v>
      </c>
      <c r="G431" s="204" t="str">
        <f t="shared" si="25"/>
        <v>项</v>
      </c>
    </row>
    <row r="432" ht="36" customHeight="1" spans="1:7">
      <c r="A432" s="472" t="s">
        <v>812</v>
      </c>
      <c r="B432" s="274" t="s">
        <v>813</v>
      </c>
      <c r="C432" s="486">
        <f>SUM(C433)</f>
        <v>2</v>
      </c>
      <c r="D432" s="487">
        <f>SUM(D433)</f>
        <v>150</v>
      </c>
      <c r="E432" s="475">
        <f t="shared" si="23"/>
        <v>74</v>
      </c>
      <c r="F432" s="185" t="str">
        <f t="shared" si="24"/>
        <v>是</v>
      </c>
      <c r="G432" s="204" t="str">
        <f t="shared" si="25"/>
        <v>款</v>
      </c>
    </row>
    <row r="433" ht="36" customHeight="1" spans="1:7">
      <c r="A433" s="479">
        <v>2059999</v>
      </c>
      <c r="B433" s="479" t="s">
        <v>814</v>
      </c>
      <c r="C433" s="480">
        <v>2</v>
      </c>
      <c r="D433" s="481">
        <v>150</v>
      </c>
      <c r="E433" s="475">
        <f t="shared" si="23"/>
        <v>74</v>
      </c>
      <c r="F433" s="185" t="str">
        <f t="shared" si="24"/>
        <v>是</v>
      </c>
      <c r="G433" s="204" t="str">
        <f t="shared" si="25"/>
        <v>项</v>
      </c>
    </row>
    <row r="434" ht="36" customHeight="1" spans="1:7">
      <c r="A434" s="494" t="s">
        <v>815</v>
      </c>
      <c r="B434" s="495" t="s">
        <v>526</v>
      </c>
      <c r="C434" s="496">
        <v>0</v>
      </c>
      <c r="D434" s="497"/>
      <c r="E434" s="475" t="str">
        <f t="shared" si="23"/>
        <v/>
      </c>
      <c r="F434" s="185" t="str">
        <f t="shared" si="24"/>
        <v>否</v>
      </c>
      <c r="G434" s="204" t="str">
        <f t="shared" si="25"/>
        <v>项</v>
      </c>
    </row>
    <row r="435" ht="36" customHeight="1" spans="1:7">
      <c r="A435" s="494" t="s">
        <v>816</v>
      </c>
      <c r="B435" s="495" t="s">
        <v>817</v>
      </c>
      <c r="C435" s="496">
        <v>0</v>
      </c>
      <c r="D435" s="497"/>
      <c r="E435" s="475" t="str">
        <f t="shared" si="23"/>
        <v/>
      </c>
      <c r="F435" s="185" t="str">
        <f t="shared" si="24"/>
        <v>否</v>
      </c>
      <c r="G435" s="204" t="str">
        <f t="shared" si="25"/>
        <v>项</v>
      </c>
    </row>
    <row r="436" ht="36" customHeight="1" spans="1:7">
      <c r="A436" s="472" t="s">
        <v>55</v>
      </c>
      <c r="B436" s="274" t="s">
        <v>56</v>
      </c>
      <c r="C436" s="473">
        <f>SUM(C437,C442,C451,C457,C462,C467,C472,C479,C483,C487)</f>
        <v>959</v>
      </c>
      <c r="D436" s="474">
        <f>SUM(D437,D442,D451,D457,D462,D467,D472,D479,D483,D487)</f>
        <v>436</v>
      </c>
      <c r="E436" s="475">
        <f t="shared" si="23"/>
        <v>-0.545</v>
      </c>
      <c r="F436" s="185" t="str">
        <f t="shared" si="24"/>
        <v>是</v>
      </c>
      <c r="G436" s="204" t="str">
        <f t="shared" si="25"/>
        <v>类</v>
      </c>
    </row>
    <row r="437" ht="36" customHeight="1" spans="1:7">
      <c r="A437" s="472" t="s">
        <v>818</v>
      </c>
      <c r="B437" s="274" t="s">
        <v>819</v>
      </c>
      <c r="C437" s="486">
        <f>SUM(C438:C441)</f>
        <v>205</v>
      </c>
      <c r="D437" s="487">
        <f>SUM(D438:D441)</f>
        <v>205</v>
      </c>
      <c r="E437" s="475">
        <f t="shared" si="23"/>
        <v>0</v>
      </c>
      <c r="F437" s="185" t="str">
        <f t="shared" si="24"/>
        <v>是</v>
      </c>
      <c r="G437" s="204" t="str">
        <f t="shared" si="25"/>
        <v>款</v>
      </c>
    </row>
    <row r="438" ht="36" customHeight="1" spans="1:7">
      <c r="A438" s="478" t="s">
        <v>820</v>
      </c>
      <c r="B438" s="479" t="s">
        <v>136</v>
      </c>
      <c r="C438" s="480">
        <v>197</v>
      </c>
      <c r="D438" s="481">
        <v>195</v>
      </c>
      <c r="E438" s="475">
        <f t="shared" si="23"/>
        <v>-0.01</v>
      </c>
      <c r="F438" s="185" t="str">
        <f t="shared" si="24"/>
        <v>是</v>
      </c>
      <c r="G438" s="204" t="str">
        <f t="shared" si="25"/>
        <v>项</v>
      </c>
    </row>
    <row r="439" ht="36" customHeight="1" spans="1:7">
      <c r="A439" s="478" t="s">
        <v>821</v>
      </c>
      <c r="B439" s="479" t="s">
        <v>138</v>
      </c>
      <c r="C439" s="480">
        <v>0</v>
      </c>
      <c r="D439" s="481">
        <v>0</v>
      </c>
      <c r="E439" s="475" t="str">
        <f t="shared" si="23"/>
        <v/>
      </c>
      <c r="F439" s="185" t="str">
        <f t="shared" si="24"/>
        <v>否</v>
      </c>
      <c r="G439" s="204" t="str">
        <f t="shared" si="25"/>
        <v>项</v>
      </c>
    </row>
    <row r="440" ht="36" customHeight="1" spans="1:7">
      <c r="A440" s="478" t="s">
        <v>822</v>
      </c>
      <c r="B440" s="479" t="s">
        <v>140</v>
      </c>
      <c r="C440" s="480">
        <v>0</v>
      </c>
      <c r="D440" s="481">
        <v>0</v>
      </c>
      <c r="E440" s="475" t="str">
        <f t="shared" si="23"/>
        <v/>
      </c>
      <c r="F440" s="185" t="str">
        <f t="shared" si="24"/>
        <v>否</v>
      </c>
      <c r="G440" s="204" t="str">
        <f t="shared" si="25"/>
        <v>项</v>
      </c>
    </row>
    <row r="441" ht="36" customHeight="1" spans="1:7">
      <c r="A441" s="478" t="s">
        <v>823</v>
      </c>
      <c r="B441" s="479" t="s">
        <v>824</v>
      </c>
      <c r="C441" s="480">
        <v>8</v>
      </c>
      <c r="D441" s="481">
        <v>10</v>
      </c>
      <c r="E441" s="475">
        <f t="shared" si="23"/>
        <v>0.25</v>
      </c>
      <c r="F441" s="185" t="str">
        <f t="shared" si="24"/>
        <v>是</v>
      </c>
      <c r="G441" s="204" t="str">
        <f t="shared" si="25"/>
        <v>项</v>
      </c>
    </row>
    <row r="442" ht="36" customHeight="1" spans="1:7">
      <c r="A442" s="472" t="s">
        <v>825</v>
      </c>
      <c r="B442" s="274" t="s">
        <v>826</v>
      </c>
      <c r="C442" s="486">
        <f>SUM(C443:C450)</f>
        <v>0</v>
      </c>
      <c r="D442" s="487">
        <f>SUM(D443:D450)</f>
        <v>0</v>
      </c>
      <c r="E442" s="475" t="str">
        <f t="shared" si="23"/>
        <v/>
      </c>
      <c r="F442" s="185" t="str">
        <f t="shared" si="24"/>
        <v>否</v>
      </c>
      <c r="G442" s="204" t="str">
        <f t="shared" si="25"/>
        <v>款</v>
      </c>
    </row>
    <row r="443" ht="36" customHeight="1" spans="1:7">
      <c r="A443" s="478" t="s">
        <v>827</v>
      </c>
      <c r="B443" s="479" t="s">
        <v>828</v>
      </c>
      <c r="C443" s="480">
        <v>0</v>
      </c>
      <c r="D443" s="481">
        <v>0</v>
      </c>
      <c r="E443" s="475" t="str">
        <f t="shared" si="23"/>
        <v/>
      </c>
      <c r="F443" s="185" t="str">
        <f t="shared" si="24"/>
        <v>否</v>
      </c>
      <c r="G443" s="204" t="str">
        <f t="shared" si="25"/>
        <v>项</v>
      </c>
    </row>
    <row r="444" ht="36" customHeight="1" spans="1:7">
      <c r="A444" s="478" t="s">
        <v>829</v>
      </c>
      <c r="B444" s="479" t="s">
        <v>830</v>
      </c>
      <c r="C444" s="480">
        <v>0</v>
      </c>
      <c r="D444" s="481">
        <v>0</v>
      </c>
      <c r="E444" s="475" t="str">
        <f t="shared" si="23"/>
        <v/>
      </c>
      <c r="F444" s="185" t="str">
        <f t="shared" si="24"/>
        <v>否</v>
      </c>
      <c r="G444" s="204" t="str">
        <f t="shared" si="25"/>
        <v>项</v>
      </c>
    </row>
    <row r="445" ht="36" customHeight="1" spans="1:7">
      <c r="A445" s="478" t="s">
        <v>831</v>
      </c>
      <c r="B445" s="479" t="s">
        <v>832</v>
      </c>
      <c r="C445" s="480">
        <v>0</v>
      </c>
      <c r="D445" s="481">
        <v>0</v>
      </c>
      <c r="E445" s="475" t="str">
        <f t="shared" si="23"/>
        <v/>
      </c>
      <c r="F445" s="185" t="str">
        <f t="shared" si="24"/>
        <v>否</v>
      </c>
      <c r="G445" s="204" t="str">
        <f t="shared" si="25"/>
        <v>项</v>
      </c>
    </row>
    <row r="446" ht="36" customHeight="1" spans="1:7">
      <c r="A446" s="478" t="s">
        <v>833</v>
      </c>
      <c r="B446" s="479" t="s">
        <v>834</v>
      </c>
      <c r="C446" s="480">
        <v>0</v>
      </c>
      <c r="D446" s="481">
        <v>0</v>
      </c>
      <c r="E446" s="475" t="str">
        <f t="shared" si="23"/>
        <v/>
      </c>
      <c r="F446" s="185" t="str">
        <f t="shared" si="24"/>
        <v>否</v>
      </c>
      <c r="G446" s="204" t="str">
        <f t="shared" si="25"/>
        <v>项</v>
      </c>
    </row>
    <row r="447" ht="36" customHeight="1" spans="1:7">
      <c r="A447" s="478" t="s">
        <v>835</v>
      </c>
      <c r="B447" s="479" t="s">
        <v>836</v>
      </c>
      <c r="C447" s="480">
        <v>0</v>
      </c>
      <c r="D447" s="481">
        <v>0</v>
      </c>
      <c r="E447" s="475" t="str">
        <f t="shared" si="23"/>
        <v/>
      </c>
      <c r="F447" s="185" t="str">
        <f t="shared" si="24"/>
        <v>否</v>
      </c>
      <c r="G447" s="204" t="str">
        <f t="shared" si="25"/>
        <v>项</v>
      </c>
    </row>
    <row r="448" ht="36" customHeight="1" spans="1:7">
      <c r="A448" s="478" t="s">
        <v>837</v>
      </c>
      <c r="B448" s="479" t="s">
        <v>838</v>
      </c>
      <c r="C448" s="480">
        <v>0</v>
      </c>
      <c r="D448" s="481">
        <v>0</v>
      </c>
      <c r="E448" s="475" t="str">
        <f t="shared" si="23"/>
        <v/>
      </c>
      <c r="F448" s="185" t="str">
        <f t="shared" si="24"/>
        <v>否</v>
      </c>
      <c r="G448" s="204" t="str">
        <f t="shared" si="25"/>
        <v>项</v>
      </c>
    </row>
    <row r="449" ht="36" customHeight="1" spans="1:7">
      <c r="A449" s="483">
        <v>2060208</v>
      </c>
      <c r="B449" s="501" t="s">
        <v>839</v>
      </c>
      <c r="C449" s="480">
        <v>0</v>
      </c>
      <c r="D449" s="481">
        <v>0</v>
      </c>
      <c r="E449" s="475" t="str">
        <f t="shared" si="23"/>
        <v/>
      </c>
      <c r="F449" s="185" t="str">
        <f t="shared" si="24"/>
        <v>否</v>
      </c>
      <c r="G449" s="204" t="str">
        <f t="shared" si="25"/>
        <v>项</v>
      </c>
    </row>
    <row r="450" ht="36" customHeight="1" spans="1:7">
      <c r="A450" s="478" t="s">
        <v>840</v>
      </c>
      <c r="B450" s="479" t="s">
        <v>841</v>
      </c>
      <c r="C450" s="480">
        <v>0</v>
      </c>
      <c r="D450" s="481">
        <v>0</v>
      </c>
      <c r="E450" s="475" t="str">
        <f t="shared" si="23"/>
        <v/>
      </c>
      <c r="F450" s="185" t="str">
        <f t="shared" si="24"/>
        <v>否</v>
      </c>
      <c r="G450" s="204" t="str">
        <f t="shared" si="25"/>
        <v>项</v>
      </c>
    </row>
    <row r="451" ht="36" customHeight="1" spans="1:7">
      <c r="A451" s="472" t="s">
        <v>842</v>
      </c>
      <c r="B451" s="274" t="s">
        <v>843</v>
      </c>
      <c r="C451" s="486">
        <f>SUM(C452:C456)</f>
        <v>0</v>
      </c>
      <c r="D451" s="487">
        <f>SUM(D452:D456)</f>
        <v>0</v>
      </c>
      <c r="E451" s="475" t="str">
        <f t="shared" si="23"/>
        <v/>
      </c>
      <c r="F451" s="185" t="str">
        <f t="shared" si="24"/>
        <v>否</v>
      </c>
      <c r="G451" s="204" t="str">
        <f t="shared" si="25"/>
        <v>款</v>
      </c>
    </row>
    <row r="452" ht="36" customHeight="1" spans="1:7">
      <c r="A452" s="478" t="s">
        <v>844</v>
      </c>
      <c r="B452" s="479" t="s">
        <v>828</v>
      </c>
      <c r="C452" s="480">
        <v>0</v>
      </c>
      <c r="D452" s="481">
        <v>0</v>
      </c>
      <c r="E452" s="475" t="str">
        <f t="shared" si="23"/>
        <v/>
      </c>
      <c r="F452" s="185" t="str">
        <f t="shared" si="24"/>
        <v>否</v>
      </c>
      <c r="G452" s="204" t="str">
        <f t="shared" si="25"/>
        <v>项</v>
      </c>
    </row>
    <row r="453" ht="36" customHeight="1" spans="1:7">
      <c r="A453" s="478" t="s">
        <v>845</v>
      </c>
      <c r="B453" s="479" t="s">
        <v>846</v>
      </c>
      <c r="C453" s="480">
        <v>0</v>
      </c>
      <c r="D453" s="481">
        <v>0</v>
      </c>
      <c r="E453" s="475" t="str">
        <f t="shared" si="23"/>
        <v/>
      </c>
      <c r="F453" s="185" t="str">
        <f t="shared" si="24"/>
        <v>否</v>
      </c>
      <c r="G453" s="204" t="str">
        <f t="shared" si="25"/>
        <v>项</v>
      </c>
    </row>
    <row r="454" ht="36" customHeight="1" spans="1:7">
      <c r="A454" s="478" t="s">
        <v>847</v>
      </c>
      <c r="B454" s="479" t="s">
        <v>848</v>
      </c>
      <c r="C454" s="480">
        <v>0</v>
      </c>
      <c r="D454" s="481">
        <v>0</v>
      </c>
      <c r="E454" s="475" t="str">
        <f t="shared" si="23"/>
        <v/>
      </c>
      <c r="F454" s="185" t="str">
        <f t="shared" si="24"/>
        <v>否</v>
      </c>
      <c r="G454" s="204" t="str">
        <f t="shared" si="25"/>
        <v>项</v>
      </c>
    </row>
    <row r="455" ht="36" customHeight="1" spans="1:7">
      <c r="A455" s="478" t="s">
        <v>849</v>
      </c>
      <c r="B455" s="479" t="s">
        <v>850</v>
      </c>
      <c r="C455" s="480">
        <v>0</v>
      </c>
      <c r="D455" s="481">
        <v>0</v>
      </c>
      <c r="E455" s="475" t="str">
        <f t="shared" si="23"/>
        <v/>
      </c>
      <c r="F455" s="185" t="str">
        <f t="shared" si="24"/>
        <v>否</v>
      </c>
      <c r="G455" s="204" t="str">
        <f t="shared" si="25"/>
        <v>项</v>
      </c>
    </row>
    <row r="456" ht="36" customHeight="1" spans="1:7">
      <c r="A456" s="478" t="s">
        <v>851</v>
      </c>
      <c r="B456" s="479" t="s">
        <v>852</v>
      </c>
      <c r="C456" s="480">
        <v>0</v>
      </c>
      <c r="D456" s="481">
        <v>0</v>
      </c>
      <c r="E456" s="475" t="str">
        <f t="shared" si="23"/>
        <v/>
      </c>
      <c r="F456" s="185" t="str">
        <f t="shared" si="24"/>
        <v>否</v>
      </c>
      <c r="G456" s="204" t="str">
        <f t="shared" si="25"/>
        <v>项</v>
      </c>
    </row>
    <row r="457" ht="36" customHeight="1" spans="1:7">
      <c r="A457" s="472" t="s">
        <v>853</v>
      </c>
      <c r="B457" s="274" t="s">
        <v>854</v>
      </c>
      <c r="C457" s="502">
        <f>SUM(C458:C461)</f>
        <v>438</v>
      </c>
      <c r="D457" s="503">
        <f>SUM(D458:D461)</f>
        <v>21</v>
      </c>
      <c r="E457" s="475">
        <f t="shared" si="23"/>
        <v>-0.952</v>
      </c>
      <c r="F457" s="185" t="str">
        <f t="shared" si="24"/>
        <v>是</v>
      </c>
      <c r="G457" s="204" t="str">
        <f t="shared" si="25"/>
        <v>款</v>
      </c>
    </row>
    <row r="458" ht="36" customHeight="1" spans="1:7">
      <c r="A458" s="478" t="s">
        <v>855</v>
      </c>
      <c r="B458" s="479" t="s">
        <v>828</v>
      </c>
      <c r="C458" s="480">
        <v>0</v>
      </c>
      <c r="D458" s="481">
        <v>0</v>
      </c>
      <c r="E458" s="475" t="str">
        <f t="shared" si="23"/>
        <v/>
      </c>
      <c r="F458" s="185" t="str">
        <f t="shared" si="24"/>
        <v>否</v>
      </c>
      <c r="G458" s="204" t="str">
        <f t="shared" si="25"/>
        <v>项</v>
      </c>
    </row>
    <row r="459" ht="36" customHeight="1" spans="1:7">
      <c r="A459" s="478" t="s">
        <v>856</v>
      </c>
      <c r="B459" s="479" t="s">
        <v>857</v>
      </c>
      <c r="C459" s="480">
        <v>0</v>
      </c>
      <c r="D459" s="481">
        <v>0</v>
      </c>
      <c r="E459" s="475" t="str">
        <f t="shared" si="23"/>
        <v/>
      </c>
      <c r="F459" s="185" t="str">
        <f t="shared" si="24"/>
        <v>否</v>
      </c>
      <c r="G459" s="204" t="str">
        <f t="shared" si="25"/>
        <v>项</v>
      </c>
    </row>
    <row r="460" ht="36" customHeight="1" spans="1:7">
      <c r="A460" s="504">
        <v>2060405</v>
      </c>
      <c r="B460" s="479" t="s">
        <v>858</v>
      </c>
      <c r="C460" s="480">
        <v>0</v>
      </c>
      <c r="D460" s="481">
        <v>0</v>
      </c>
      <c r="E460" s="475" t="str">
        <f t="shared" si="23"/>
        <v/>
      </c>
      <c r="F460" s="185" t="str">
        <f t="shared" si="24"/>
        <v>否</v>
      </c>
      <c r="G460" s="204" t="str">
        <f t="shared" si="25"/>
        <v>项</v>
      </c>
    </row>
    <row r="461" ht="36" customHeight="1" spans="1:7">
      <c r="A461" s="478" t="s">
        <v>859</v>
      </c>
      <c r="B461" s="479" t="s">
        <v>860</v>
      </c>
      <c r="C461" s="480">
        <v>438</v>
      </c>
      <c r="D461" s="481">
        <v>21</v>
      </c>
      <c r="E461" s="475">
        <f t="shared" si="23"/>
        <v>-0.952</v>
      </c>
      <c r="F461" s="185" t="str">
        <f t="shared" si="24"/>
        <v>是</v>
      </c>
      <c r="G461" s="204" t="str">
        <f t="shared" si="25"/>
        <v>项</v>
      </c>
    </row>
    <row r="462" ht="36" customHeight="1" spans="1:7">
      <c r="A462" s="472" t="s">
        <v>861</v>
      </c>
      <c r="B462" s="274" t="s">
        <v>862</v>
      </c>
      <c r="C462" s="486">
        <f>SUM(C463:C466)</f>
        <v>0</v>
      </c>
      <c r="D462" s="487">
        <f>SUM(D463:D466)</f>
        <v>0</v>
      </c>
      <c r="E462" s="475" t="str">
        <f t="shared" si="23"/>
        <v/>
      </c>
      <c r="F462" s="185" t="str">
        <f t="shared" si="24"/>
        <v>否</v>
      </c>
      <c r="G462" s="204" t="str">
        <f t="shared" si="25"/>
        <v>款</v>
      </c>
    </row>
    <row r="463" ht="36" customHeight="1" spans="1:7">
      <c r="A463" s="478" t="s">
        <v>863</v>
      </c>
      <c r="B463" s="479" t="s">
        <v>828</v>
      </c>
      <c r="C463" s="480">
        <v>0</v>
      </c>
      <c r="D463" s="481">
        <v>0</v>
      </c>
      <c r="E463" s="475" t="str">
        <f t="shared" si="23"/>
        <v/>
      </c>
      <c r="F463" s="185" t="str">
        <f t="shared" si="24"/>
        <v>否</v>
      </c>
      <c r="G463" s="204" t="str">
        <f t="shared" si="25"/>
        <v>项</v>
      </c>
    </row>
    <row r="464" ht="36" customHeight="1" spans="1:7">
      <c r="A464" s="478" t="s">
        <v>864</v>
      </c>
      <c r="B464" s="479" t="s">
        <v>865</v>
      </c>
      <c r="C464" s="480">
        <v>0</v>
      </c>
      <c r="D464" s="481">
        <v>0</v>
      </c>
      <c r="E464" s="475" t="str">
        <f t="shared" si="23"/>
        <v/>
      </c>
      <c r="F464" s="185" t="str">
        <f t="shared" si="24"/>
        <v>否</v>
      </c>
      <c r="G464" s="204" t="str">
        <f t="shared" si="25"/>
        <v>项</v>
      </c>
    </row>
    <row r="465" ht="36" customHeight="1" spans="1:7">
      <c r="A465" s="478" t="s">
        <v>866</v>
      </c>
      <c r="B465" s="479" t="s">
        <v>867</v>
      </c>
      <c r="C465" s="480">
        <v>0</v>
      </c>
      <c r="D465" s="481">
        <v>0</v>
      </c>
      <c r="E465" s="475" t="str">
        <f t="shared" ref="E465:E528" si="26">IF(C465&gt;0,D465/C465-1,IF(C465&lt;0,-(D465/C465-1),""))</f>
        <v/>
      </c>
      <c r="F465" s="185" t="str">
        <f t="shared" ref="F465:F528" si="27">IF(LEN(A465)=3,"是",IF(B465&lt;&gt;"",IF(SUM(C465:D465)&lt;&gt;0,"是","否"),"是"))</f>
        <v>否</v>
      </c>
      <c r="G465" s="204" t="str">
        <f t="shared" ref="G465:G528" si="28">IF(LEN(A465)=3,"类",IF(LEN(A465)=5,"款","项"))</f>
        <v>项</v>
      </c>
    </row>
    <row r="466" ht="36" customHeight="1" spans="1:7">
      <c r="A466" s="478" t="s">
        <v>868</v>
      </c>
      <c r="B466" s="479" t="s">
        <v>869</v>
      </c>
      <c r="C466" s="480">
        <v>0</v>
      </c>
      <c r="D466" s="481">
        <v>0</v>
      </c>
      <c r="E466" s="475" t="str">
        <f t="shared" si="26"/>
        <v/>
      </c>
      <c r="F466" s="185" t="str">
        <f t="shared" si="27"/>
        <v>否</v>
      </c>
      <c r="G466" s="204" t="str">
        <f t="shared" si="28"/>
        <v>项</v>
      </c>
    </row>
    <row r="467" ht="36" customHeight="1" spans="1:7">
      <c r="A467" s="472" t="s">
        <v>870</v>
      </c>
      <c r="B467" s="274" t="s">
        <v>871</v>
      </c>
      <c r="C467" s="486">
        <f>SUM(C468:C471)</f>
        <v>0</v>
      </c>
      <c r="D467" s="487">
        <f>SUM(D468:D471)</f>
        <v>0</v>
      </c>
      <c r="E467" s="475" t="str">
        <f t="shared" si="26"/>
        <v/>
      </c>
      <c r="F467" s="185" t="str">
        <f t="shared" si="27"/>
        <v>否</v>
      </c>
      <c r="G467" s="204" t="str">
        <f t="shared" si="28"/>
        <v>款</v>
      </c>
    </row>
    <row r="468" ht="36" customHeight="1" spans="1:7">
      <c r="A468" s="478" t="s">
        <v>872</v>
      </c>
      <c r="B468" s="479" t="s">
        <v>873</v>
      </c>
      <c r="C468" s="480">
        <v>0</v>
      </c>
      <c r="D468" s="481">
        <v>0</v>
      </c>
      <c r="E468" s="475" t="str">
        <f t="shared" si="26"/>
        <v/>
      </c>
      <c r="F468" s="185" t="str">
        <f t="shared" si="27"/>
        <v>否</v>
      </c>
      <c r="G468" s="204" t="str">
        <f t="shared" si="28"/>
        <v>项</v>
      </c>
    </row>
    <row r="469" ht="36" customHeight="1" spans="1:7">
      <c r="A469" s="478" t="s">
        <v>874</v>
      </c>
      <c r="B469" s="479" t="s">
        <v>875</v>
      </c>
      <c r="C469" s="480">
        <v>0</v>
      </c>
      <c r="D469" s="481">
        <v>0</v>
      </c>
      <c r="E469" s="475" t="str">
        <f t="shared" si="26"/>
        <v/>
      </c>
      <c r="F469" s="185" t="str">
        <f t="shared" si="27"/>
        <v>否</v>
      </c>
      <c r="G469" s="204" t="str">
        <f t="shared" si="28"/>
        <v>项</v>
      </c>
    </row>
    <row r="470" ht="36" customHeight="1" spans="1:7">
      <c r="A470" s="478" t="s">
        <v>876</v>
      </c>
      <c r="B470" s="479" t="s">
        <v>877</v>
      </c>
      <c r="C470" s="480">
        <v>0</v>
      </c>
      <c r="D470" s="481">
        <v>0</v>
      </c>
      <c r="E470" s="475" t="str">
        <f t="shared" si="26"/>
        <v/>
      </c>
      <c r="F470" s="185" t="str">
        <f t="shared" si="27"/>
        <v>否</v>
      </c>
      <c r="G470" s="204" t="str">
        <f t="shared" si="28"/>
        <v>项</v>
      </c>
    </row>
    <row r="471" ht="36" customHeight="1" spans="1:7">
      <c r="A471" s="478" t="s">
        <v>878</v>
      </c>
      <c r="B471" s="479" t="s">
        <v>879</v>
      </c>
      <c r="C471" s="480">
        <v>0</v>
      </c>
      <c r="D471" s="481">
        <v>0</v>
      </c>
      <c r="E471" s="475" t="str">
        <f t="shared" si="26"/>
        <v/>
      </c>
      <c r="F471" s="185" t="str">
        <f t="shared" si="27"/>
        <v>否</v>
      </c>
      <c r="G471" s="204" t="str">
        <f t="shared" si="28"/>
        <v>项</v>
      </c>
    </row>
    <row r="472" ht="36" customHeight="1" spans="1:7">
      <c r="A472" s="472" t="s">
        <v>880</v>
      </c>
      <c r="B472" s="274" t="s">
        <v>881</v>
      </c>
      <c r="C472" s="486">
        <f>SUM(C473:C478)</f>
        <v>304</v>
      </c>
      <c r="D472" s="487">
        <f>SUM(D473:D478)</f>
        <v>206</v>
      </c>
      <c r="E472" s="475">
        <f t="shared" si="26"/>
        <v>-0.322</v>
      </c>
      <c r="F472" s="185" t="str">
        <f t="shared" si="27"/>
        <v>是</v>
      </c>
      <c r="G472" s="204" t="str">
        <f t="shared" si="28"/>
        <v>款</v>
      </c>
    </row>
    <row r="473" ht="36" customHeight="1" spans="1:7">
      <c r="A473" s="478" t="s">
        <v>882</v>
      </c>
      <c r="B473" s="479" t="s">
        <v>828</v>
      </c>
      <c r="C473" s="480">
        <v>143</v>
      </c>
      <c r="D473" s="481">
        <v>121</v>
      </c>
      <c r="E473" s="475">
        <f t="shared" si="26"/>
        <v>-0.154</v>
      </c>
      <c r="F473" s="185" t="str">
        <f t="shared" si="27"/>
        <v>是</v>
      </c>
      <c r="G473" s="204" t="str">
        <f t="shared" si="28"/>
        <v>项</v>
      </c>
    </row>
    <row r="474" ht="36" customHeight="1" spans="1:7">
      <c r="A474" s="478" t="s">
        <v>883</v>
      </c>
      <c r="B474" s="479" t="s">
        <v>884</v>
      </c>
      <c r="C474" s="480">
        <v>159</v>
      </c>
      <c r="D474" s="481">
        <v>85</v>
      </c>
      <c r="E474" s="475">
        <f t="shared" si="26"/>
        <v>-0.465</v>
      </c>
      <c r="F474" s="185" t="str">
        <f t="shared" si="27"/>
        <v>是</v>
      </c>
      <c r="G474" s="204" t="str">
        <f t="shared" si="28"/>
        <v>项</v>
      </c>
    </row>
    <row r="475" ht="36" customHeight="1" spans="1:7">
      <c r="A475" s="478" t="s">
        <v>885</v>
      </c>
      <c r="B475" s="479" t="s">
        <v>886</v>
      </c>
      <c r="C475" s="480">
        <v>0</v>
      </c>
      <c r="D475" s="481">
        <v>0</v>
      </c>
      <c r="E475" s="475" t="str">
        <f t="shared" si="26"/>
        <v/>
      </c>
      <c r="F475" s="185" t="str">
        <f t="shared" si="27"/>
        <v>否</v>
      </c>
      <c r="G475" s="204" t="str">
        <f t="shared" si="28"/>
        <v>项</v>
      </c>
    </row>
    <row r="476" ht="36" customHeight="1" spans="1:7">
      <c r="A476" s="478" t="s">
        <v>887</v>
      </c>
      <c r="B476" s="479" t="s">
        <v>888</v>
      </c>
      <c r="C476" s="480">
        <v>0</v>
      </c>
      <c r="D476" s="481">
        <v>0</v>
      </c>
      <c r="E476" s="475" t="str">
        <f t="shared" si="26"/>
        <v/>
      </c>
      <c r="F476" s="185" t="str">
        <f t="shared" si="27"/>
        <v>否</v>
      </c>
      <c r="G476" s="204" t="str">
        <f t="shared" si="28"/>
        <v>项</v>
      </c>
    </row>
    <row r="477" ht="36" customHeight="1" spans="1:7">
      <c r="A477" s="478" t="s">
        <v>889</v>
      </c>
      <c r="B477" s="479" t="s">
        <v>890</v>
      </c>
      <c r="C477" s="480">
        <v>0</v>
      </c>
      <c r="D477" s="481">
        <v>0</v>
      </c>
      <c r="E477" s="475" t="str">
        <f t="shared" si="26"/>
        <v/>
      </c>
      <c r="F477" s="185" t="str">
        <f t="shared" si="27"/>
        <v>否</v>
      </c>
      <c r="G477" s="204" t="str">
        <f t="shared" si="28"/>
        <v>项</v>
      </c>
    </row>
    <row r="478" ht="36" customHeight="1" spans="1:7">
      <c r="A478" s="478" t="s">
        <v>891</v>
      </c>
      <c r="B478" s="479" t="s">
        <v>892</v>
      </c>
      <c r="C478" s="480">
        <v>2</v>
      </c>
      <c r="D478" s="481">
        <v>0</v>
      </c>
      <c r="E478" s="475">
        <f t="shared" si="26"/>
        <v>-1</v>
      </c>
      <c r="F478" s="185" t="str">
        <f t="shared" si="27"/>
        <v>是</v>
      </c>
      <c r="G478" s="204" t="str">
        <f t="shared" si="28"/>
        <v>项</v>
      </c>
    </row>
    <row r="479" ht="36" customHeight="1" spans="1:7">
      <c r="A479" s="472" t="s">
        <v>893</v>
      </c>
      <c r="B479" s="274" t="s">
        <v>894</v>
      </c>
      <c r="C479" s="486">
        <f>SUM(C480:C482)</f>
        <v>0</v>
      </c>
      <c r="D479" s="487">
        <f>SUM(D480:D482)</f>
        <v>0</v>
      </c>
      <c r="E479" s="475" t="str">
        <f t="shared" si="26"/>
        <v/>
      </c>
      <c r="F479" s="185" t="str">
        <f t="shared" si="27"/>
        <v>否</v>
      </c>
      <c r="G479" s="204" t="str">
        <f t="shared" si="28"/>
        <v>款</v>
      </c>
    </row>
    <row r="480" ht="36" customHeight="1" spans="1:7">
      <c r="A480" s="478" t="s">
        <v>895</v>
      </c>
      <c r="B480" s="479" t="s">
        <v>896</v>
      </c>
      <c r="C480" s="480">
        <v>0</v>
      </c>
      <c r="D480" s="481">
        <v>0</v>
      </c>
      <c r="E480" s="475" t="str">
        <f t="shared" si="26"/>
        <v/>
      </c>
      <c r="F480" s="185" t="str">
        <f t="shared" si="27"/>
        <v>否</v>
      </c>
      <c r="G480" s="204" t="str">
        <f t="shared" si="28"/>
        <v>项</v>
      </c>
    </row>
    <row r="481" ht="36" customHeight="1" spans="1:7">
      <c r="A481" s="478" t="s">
        <v>897</v>
      </c>
      <c r="B481" s="479" t="s">
        <v>898</v>
      </c>
      <c r="C481" s="480">
        <v>0</v>
      </c>
      <c r="D481" s="481">
        <v>0</v>
      </c>
      <c r="E481" s="475" t="str">
        <f t="shared" si="26"/>
        <v/>
      </c>
      <c r="F481" s="185" t="str">
        <f t="shared" si="27"/>
        <v>否</v>
      </c>
      <c r="G481" s="204" t="str">
        <f t="shared" si="28"/>
        <v>项</v>
      </c>
    </row>
    <row r="482" ht="36" customHeight="1" spans="1:7">
      <c r="A482" s="478" t="s">
        <v>899</v>
      </c>
      <c r="B482" s="479" t="s">
        <v>900</v>
      </c>
      <c r="C482" s="480">
        <v>0</v>
      </c>
      <c r="D482" s="481">
        <v>0</v>
      </c>
      <c r="E482" s="475" t="str">
        <f t="shared" si="26"/>
        <v/>
      </c>
      <c r="F482" s="185" t="str">
        <f t="shared" si="27"/>
        <v>否</v>
      </c>
      <c r="G482" s="204" t="str">
        <f t="shared" si="28"/>
        <v>项</v>
      </c>
    </row>
    <row r="483" ht="36" customHeight="1" spans="1:7">
      <c r="A483" s="472" t="s">
        <v>901</v>
      </c>
      <c r="B483" s="274" t="s">
        <v>902</v>
      </c>
      <c r="C483" s="486">
        <f>SUM(C484:C486)</f>
        <v>0</v>
      </c>
      <c r="D483" s="487">
        <f>SUM(D484:D486)</f>
        <v>0</v>
      </c>
      <c r="E483" s="475" t="str">
        <f t="shared" si="26"/>
        <v/>
      </c>
      <c r="F483" s="185" t="str">
        <f t="shared" si="27"/>
        <v>否</v>
      </c>
      <c r="G483" s="204" t="str">
        <f t="shared" si="28"/>
        <v>款</v>
      </c>
    </row>
    <row r="484" ht="36" customHeight="1" spans="1:7">
      <c r="A484" s="478" t="s">
        <v>903</v>
      </c>
      <c r="B484" s="479" t="s">
        <v>904</v>
      </c>
      <c r="C484" s="480">
        <v>0</v>
      </c>
      <c r="D484" s="481">
        <v>0</v>
      </c>
      <c r="E484" s="475" t="str">
        <f t="shared" si="26"/>
        <v/>
      </c>
      <c r="F484" s="185" t="str">
        <f t="shared" si="27"/>
        <v>否</v>
      </c>
      <c r="G484" s="204" t="str">
        <f t="shared" si="28"/>
        <v>项</v>
      </c>
    </row>
    <row r="485" ht="36" customHeight="1" spans="1:7">
      <c r="A485" s="478" t="s">
        <v>905</v>
      </c>
      <c r="B485" s="479" t="s">
        <v>906</v>
      </c>
      <c r="C485" s="480">
        <v>0</v>
      </c>
      <c r="D485" s="481">
        <v>0</v>
      </c>
      <c r="E485" s="475" t="str">
        <f t="shared" si="26"/>
        <v/>
      </c>
      <c r="F485" s="185" t="str">
        <f t="shared" si="27"/>
        <v>否</v>
      </c>
      <c r="G485" s="204" t="str">
        <f t="shared" si="28"/>
        <v>项</v>
      </c>
    </row>
    <row r="486" ht="36" customHeight="1" spans="1:7">
      <c r="A486" s="478" t="s">
        <v>907</v>
      </c>
      <c r="B486" s="479" t="s">
        <v>908</v>
      </c>
      <c r="C486" s="480">
        <v>0</v>
      </c>
      <c r="D486" s="481">
        <v>0</v>
      </c>
      <c r="E486" s="475" t="str">
        <f t="shared" si="26"/>
        <v/>
      </c>
      <c r="F486" s="185" t="str">
        <f t="shared" si="27"/>
        <v>否</v>
      </c>
      <c r="G486" s="204" t="str">
        <f t="shared" si="28"/>
        <v>项</v>
      </c>
    </row>
    <row r="487" ht="36" customHeight="1" spans="1:7">
      <c r="A487" s="472" t="s">
        <v>909</v>
      </c>
      <c r="B487" s="274" t="s">
        <v>910</v>
      </c>
      <c r="C487" s="486">
        <f>SUM(C488:C491)</f>
        <v>12</v>
      </c>
      <c r="D487" s="487">
        <f>SUM(D488:D491)</f>
        <v>4</v>
      </c>
      <c r="E487" s="475">
        <f t="shared" si="26"/>
        <v>-0.667</v>
      </c>
      <c r="F487" s="185" t="str">
        <f t="shared" si="27"/>
        <v>是</v>
      </c>
      <c r="G487" s="204" t="str">
        <f t="shared" si="28"/>
        <v>款</v>
      </c>
    </row>
    <row r="488" ht="36" customHeight="1" spans="1:7">
      <c r="A488" s="478" t="s">
        <v>911</v>
      </c>
      <c r="B488" s="479" t="s">
        <v>912</v>
      </c>
      <c r="C488" s="480">
        <v>0</v>
      </c>
      <c r="D488" s="481">
        <v>0</v>
      </c>
      <c r="E488" s="475" t="str">
        <f t="shared" si="26"/>
        <v/>
      </c>
      <c r="F488" s="185" t="str">
        <f t="shared" si="27"/>
        <v>否</v>
      </c>
      <c r="G488" s="204" t="str">
        <f t="shared" si="28"/>
        <v>项</v>
      </c>
    </row>
    <row r="489" ht="36" customHeight="1" spans="1:7">
      <c r="A489" s="478" t="s">
        <v>913</v>
      </c>
      <c r="B489" s="479" t="s">
        <v>914</v>
      </c>
      <c r="C489" s="480">
        <v>0</v>
      </c>
      <c r="D489" s="481">
        <v>0</v>
      </c>
      <c r="E489" s="475" t="str">
        <f t="shared" si="26"/>
        <v/>
      </c>
      <c r="F489" s="185" t="str">
        <f t="shared" si="27"/>
        <v>否</v>
      </c>
      <c r="G489" s="204" t="str">
        <f t="shared" si="28"/>
        <v>项</v>
      </c>
    </row>
    <row r="490" ht="36" customHeight="1" spans="1:7">
      <c r="A490" s="478" t="s">
        <v>915</v>
      </c>
      <c r="B490" s="479" t="s">
        <v>916</v>
      </c>
      <c r="C490" s="480">
        <v>0</v>
      </c>
      <c r="D490" s="481">
        <v>0</v>
      </c>
      <c r="E490" s="475" t="str">
        <f t="shared" si="26"/>
        <v/>
      </c>
      <c r="F490" s="185" t="str">
        <f t="shared" si="27"/>
        <v>否</v>
      </c>
      <c r="G490" s="204" t="str">
        <f t="shared" si="28"/>
        <v>项</v>
      </c>
    </row>
    <row r="491" ht="36" customHeight="1" spans="1:7">
      <c r="A491" s="478" t="s">
        <v>917</v>
      </c>
      <c r="B491" s="479" t="s">
        <v>918</v>
      </c>
      <c r="C491" s="480">
        <v>12</v>
      </c>
      <c r="D491" s="481">
        <v>4</v>
      </c>
      <c r="E491" s="475">
        <f t="shared" si="26"/>
        <v>-0.667</v>
      </c>
      <c r="F491" s="185" t="str">
        <f t="shared" si="27"/>
        <v>是</v>
      </c>
      <c r="G491" s="204" t="str">
        <f t="shared" si="28"/>
        <v>项</v>
      </c>
    </row>
    <row r="492" ht="36" customHeight="1" spans="1:7">
      <c r="A492" s="472" t="s">
        <v>919</v>
      </c>
      <c r="B492" s="495" t="s">
        <v>526</v>
      </c>
      <c r="C492" s="496">
        <v>0</v>
      </c>
      <c r="D492" s="497"/>
      <c r="E492" s="475" t="str">
        <f t="shared" si="26"/>
        <v/>
      </c>
      <c r="F492" s="185" t="str">
        <f t="shared" si="27"/>
        <v>否</v>
      </c>
      <c r="G492" s="204" t="str">
        <f t="shared" si="28"/>
        <v>项</v>
      </c>
    </row>
    <row r="493" ht="36" customHeight="1" spans="1:7">
      <c r="A493" s="472" t="s">
        <v>57</v>
      </c>
      <c r="B493" s="274" t="s">
        <v>58</v>
      </c>
      <c r="C493" s="473">
        <f>SUM(C494,C510,C518,C529,C538,C548)</f>
        <v>2554</v>
      </c>
      <c r="D493" s="474">
        <f>SUM(D494,D510,D518,D529,D538,D548)</f>
        <v>1767</v>
      </c>
      <c r="E493" s="475">
        <f t="shared" si="26"/>
        <v>-0.308</v>
      </c>
      <c r="F493" s="185" t="str">
        <f t="shared" si="27"/>
        <v>是</v>
      </c>
      <c r="G493" s="204" t="str">
        <f t="shared" si="28"/>
        <v>类</v>
      </c>
    </row>
    <row r="494" ht="36" customHeight="1" spans="1:7">
      <c r="A494" s="472" t="s">
        <v>920</v>
      </c>
      <c r="B494" s="274" t="s">
        <v>921</v>
      </c>
      <c r="C494" s="498">
        <f>SUM(C495:C509)</f>
        <v>1178</v>
      </c>
      <c r="D494" s="499">
        <f>SUM(D495:D509)</f>
        <v>1115</v>
      </c>
      <c r="E494" s="475">
        <f t="shared" si="26"/>
        <v>-0.053</v>
      </c>
      <c r="F494" s="185" t="str">
        <f t="shared" si="27"/>
        <v>是</v>
      </c>
      <c r="G494" s="204" t="str">
        <f t="shared" si="28"/>
        <v>款</v>
      </c>
    </row>
    <row r="495" ht="36" customHeight="1" spans="1:7">
      <c r="A495" s="478" t="s">
        <v>922</v>
      </c>
      <c r="B495" s="479" t="s">
        <v>136</v>
      </c>
      <c r="C495" s="480">
        <v>732</v>
      </c>
      <c r="D495" s="481">
        <v>819</v>
      </c>
      <c r="E495" s="475">
        <f t="shared" si="26"/>
        <v>0.119</v>
      </c>
      <c r="F495" s="185" t="str">
        <f t="shared" si="27"/>
        <v>是</v>
      </c>
      <c r="G495" s="204" t="str">
        <f t="shared" si="28"/>
        <v>项</v>
      </c>
    </row>
    <row r="496" ht="36" customHeight="1" spans="1:7">
      <c r="A496" s="478" t="s">
        <v>923</v>
      </c>
      <c r="B496" s="479" t="s">
        <v>138</v>
      </c>
      <c r="C496" s="480">
        <v>0</v>
      </c>
      <c r="D496" s="481">
        <v>0</v>
      </c>
      <c r="E496" s="475" t="str">
        <f t="shared" si="26"/>
        <v/>
      </c>
      <c r="F496" s="185" t="str">
        <f t="shared" si="27"/>
        <v>否</v>
      </c>
      <c r="G496" s="204" t="str">
        <f t="shared" si="28"/>
        <v>项</v>
      </c>
    </row>
    <row r="497" ht="36" customHeight="1" spans="1:7">
      <c r="A497" s="478" t="s">
        <v>924</v>
      </c>
      <c r="B497" s="479" t="s">
        <v>140</v>
      </c>
      <c r="C497" s="480">
        <v>0</v>
      </c>
      <c r="D497" s="481">
        <v>0</v>
      </c>
      <c r="E497" s="475" t="str">
        <f t="shared" si="26"/>
        <v/>
      </c>
      <c r="F497" s="185" t="str">
        <f t="shared" si="27"/>
        <v>否</v>
      </c>
      <c r="G497" s="204" t="str">
        <f t="shared" si="28"/>
        <v>项</v>
      </c>
    </row>
    <row r="498" ht="36" customHeight="1" spans="1:7">
      <c r="A498" s="478" t="s">
        <v>925</v>
      </c>
      <c r="B498" s="479" t="s">
        <v>926</v>
      </c>
      <c r="C498" s="480">
        <v>0</v>
      </c>
      <c r="D498" s="481">
        <v>0</v>
      </c>
      <c r="E498" s="475" t="str">
        <f t="shared" si="26"/>
        <v/>
      </c>
      <c r="F498" s="185" t="str">
        <f t="shared" si="27"/>
        <v>否</v>
      </c>
      <c r="G498" s="204" t="str">
        <f t="shared" si="28"/>
        <v>项</v>
      </c>
    </row>
    <row r="499" ht="36" customHeight="1" spans="1:7">
      <c r="A499" s="478" t="s">
        <v>927</v>
      </c>
      <c r="B499" s="479" t="s">
        <v>928</v>
      </c>
      <c r="C499" s="480">
        <v>0</v>
      </c>
      <c r="D499" s="481">
        <v>0</v>
      </c>
      <c r="E499" s="475" t="str">
        <f t="shared" si="26"/>
        <v/>
      </c>
      <c r="F499" s="185" t="str">
        <f t="shared" si="27"/>
        <v>否</v>
      </c>
      <c r="G499" s="204" t="str">
        <f t="shared" si="28"/>
        <v>项</v>
      </c>
    </row>
    <row r="500" ht="36" customHeight="1" spans="1:7">
      <c r="A500" s="478" t="s">
        <v>929</v>
      </c>
      <c r="B500" s="479" t="s">
        <v>930</v>
      </c>
      <c r="C500" s="480">
        <v>0</v>
      </c>
      <c r="D500" s="481">
        <v>0</v>
      </c>
      <c r="E500" s="475" t="str">
        <f t="shared" si="26"/>
        <v/>
      </c>
      <c r="F500" s="185" t="str">
        <f t="shared" si="27"/>
        <v>否</v>
      </c>
      <c r="G500" s="204" t="str">
        <f t="shared" si="28"/>
        <v>项</v>
      </c>
    </row>
    <row r="501" ht="36" customHeight="1" spans="1:7">
      <c r="A501" s="478" t="s">
        <v>931</v>
      </c>
      <c r="B501" s="479" t="s">
        <v>932</v>
      </c>
      <c r="C501" s="480">
        <v>0</v>
      </c>
      <c r="D501" s="481">
        <v>0</v>
      </c>
      <c r="E501" s="475" t="str">
        <f t="shared" si="26"/>
        <v/>
      </c>
      <c r="F501" s="185" t="str">
        <f t="shared" si="27"/>
        <v>否</v>
      </c>
      <c r="G501" s="204" t="str">
        <f t="shared" si="28"/>
        <v>项</v>
      </c>
    </row>
    <row r="502" ht="36" customHeight="1" spans="1:7">
      <c r="A502" s="478" t="s">
        <v>933</v>
      </c>
      <c r="B502" s="479" t="s">
        <v>934</v>
      </c>
      <c r="C502" s="480">
        <v>0</v>
      </c>
      <c r="D502" s="481">
        <v>0</v>
      </c>
      <c r="E502" s="475" t="str">
        <f t="shared" si="26"/>
        <v/>
      </c>
      <c r="F502" s="185" t="str">
        <f t="shared" si="27"/>
        <v>否</v>
      </c>
      <c r="G502" s="204" t="str">
        <f t="shared" si="28"/>
        <v>项</v>
      </c>
    </row>
    <row r="503" ht="36" customHeight="1" spans="1:7">
      <c r="A503" s="478" t="s">
        <v>935</v>
      </c>
      <c r="B503" s="479" t="s">
        <v>936</v>
      </c>
      <c r="C503" s="480">
        <v>0</v>
      </c>
      <c r="D503" s="481">
        <v>0</v>
      </c>
      <c r="E503" s="475" t="str">
        <f t="shared" si="26"/>
        <v/>
      </c>
      <c r="F503" s="185" t="str">
        <f t="shared" si="27"/>
        <v>否</v>
      </c>
      <c r="G503" s="204" t="str">
        <f t="shared" si="28"/>
        <v>项</v>
      </c>
    </row>
    <row r="504" ht="36" customHeight="1" spans="1:7">
      <c r="A504" s="478" t="s">
        <v>937</v>
      </c>
      <c r="B504" s="479" t="s">
        <v>938</v>
      </c>
      <c r="C504" s="480">
        <v>0</v>
      </c>
      <c r="D504" s="481">
        <v>0</v>
      </c>
      <c r="E504" s="475" t="str">
        <f t="shared" si="26"/>
        <v/>
      </c>
      <c r="F504" s="185" t="str">
        <f t="shared" si="27"/>
        <v>否</v>
      </c>
      <c r="G504" s="204" t="str">
        <f t="shared" si="28"/>
        <v>项</v>
      </c>
    </row>
    <row r="505" ht="36" customHeight="1" spans="1:7">
      <c r="A505" s="478" t="s">
        <v>939</v>
      </c>
      <c r="B505" s="479" t="s">
        <v>940</v>
      </c>
      <c r="C505" s="480">
        <v>28</v>
      </c>
      <c r="D505" s="481">
        <v>51</v>
      </c>
      <c r="E505" s="475">
        <f t="shared" si="26"/>
        <v>0.821</v>
      </c>
      <c r="F505" s="185" t="str">
        <f t="shared" si="27"/>
        <v>是</v>
      </c>
      <c r="G505" s="204" t="str">
        <f t="shared" si="28"/>
        <v>项</v>
      </c>
    </row>
    <row r="506" ht="36" customHeight="1" spans="1:7">
      <c r="A506" s="478" t="s">
        <v>941</v>
      </c>
      <c r="B506" s="479" t="s">
        <v>942</v>
      </c>
      <c r="C506" s="480">
        <v>0</v>
      </c>
      <c r="D506" s="481">
        <v>0</v>
      </c>
      <c r="E506" s="475" t="str">
        <f t="shared" si="26"/>
        <v/>
      </c>
      <c r="F506" s="185" t="str">
        <f t="shared" si="27"/>
        <v>否</v>
      </c>
      <c r="G506" s="204" t="str">
        <f t="shared" si="28"/>
        <v>项</v>
      </c>
    </row>
    <row r="507" ht="36" customHeight="1" spans="1:7">
      <c r="A507" s="478" t="s">
        <v>943</v>
      </c>
      <c r="B507" s="479" t="s">
        <v>944</v>
      </c>
      <c r="C507" s="480">
        <v>2</v>
      </c>
      <c r="D507" s="481">
        <v>5</v>
      </c>
      <c r="E507" s="475">
        <f t="shared" si="26"/>
        <v>1.5</v>
      </c>
      <c r="F507" s="185" t="str">
        <f t="shared" si="27"/>
        <v>是</v>
      </c>
      <c r="G507" s="204" t="str">
        <f t="shared" si="28"/>
        <v>项</v>
      </c>
    </row>
    <row r="508" ht="36" customHeight="1" spans="1:7">
      <c r="A508" s="478" t="s">
        <v>945</v>
      </c>
      <c r="B508" s="479" t="s">
        <v>946</v>
      </c>
      <c r="C508" s="480">
        <v>0</v>
      </c>
      <c r="D508" s="481">
        <v>0</v>
      </c>
      <c r="E508" s="475" t="str">
        <f t="shared" si="26"/>
        <v/>
      </c>
      <c r="F508" s="185" t="str">
        <f t="shared" si="27"/>
        <v>否</v>
      </c>
      <c r="G508" s="204" t="str">
        <f t="shared" si="28"/>
        <v>项</v>
      </c>
    </row>
    <row r="509" ht="36" customHeight="1" spans="1:7">
      <c r="A509" s="478" t="s">
        <v>947</v>
      </c>
      <c r="B509" s="479" t="s">
        <v>948</v>
      </c>
      <c r="C509" s="480">
        <v>416</v>
      </c>
      <c r="D509" s="481">
        <v>240</v>
      </c>
      <c r="E509" s="475">
        <f t="shared" si="26"/>
        <v>-0.423</v>
      </c>
      <c r="F509" s="185" t="str">
        <f t="shared" si="27"/>
        <v>是</v>
      </c>
      <c r="G509" s="204" t="str">
        <f t="shared" si="28"/>
        <v>项</v>
      </c>
    </row>
    <row r="510" ht="36" customHeight="1" spans="1:7">
      <c r="A510" s="472" t="s">
        <v>949</v>
      </c>
      <c r="B510" s="274" t="s">
        <v>950</v>
      </c>
      <c r="C510" s="473">
        <f>SUM(C511:C517)</f>
        <v>4</v>
      </c>
      <c r="D510" s="482">
        <f>SUM(D511:D517)</f>
        <v>11</v>
      </c>
      <c r="E510" s="475">
        <f t="shared" si="26"/>
        <v>1.75</v>
      </c>
      <c r="F510" s="185" t="str">
        <f t="shared" si="27"/>
        <v>是</v>
      </c>
      <c r="G510" s="204" t="str">
        <f t="shared" si="28"/>
        <v>款</v>
      </c>
    </row>
    <row r="511" ht="36" customHeight="1" spans="1:7">
      <c r="A511" s="478" t="s">
        <v>951</v>
      </c>
      <c r="B511" s="479" t="s">
        <v>136</v>
      </c>
      <c r="C511" s="480">
        <v>0</v>
      </c>
      <c r="D511" s="481">
        <v>0</v>
      </c>
      <c r="E511" s="475" t="str">
        <f t="shared" si="26"/>
        <v/>
      </c>
      <c r="F511" s="185" t="str">
        <f t="shared" si="27"/>
        <v>否</v>
      </c>
      <c r="G511" s="204" t="str">
        <f t="shared" si="28"/>
        <v>项</v>
      </c>
    </row>
    <row r="512" ht="36" customHeight="1" spans="1:7">
      <c r="A512" s="478" t="s">
        <v>952</v>
      </c>
      <c r="B512" s="479" t="s">
        <v>138</v>
      </c>
      <c r="C512" s="480">
        <v>0</v>
      </c>
      <c r="D512" s="481">
        <v>0</v>
      </c>
      <c r="E512" s="475" t="str">
        <f t="shared" si="26"/>
        <v/>
      </c>
      <c r="F512" s="185" t="str">
        <f t="shared" si="27"/>
        <v>否</v>
      </c>
      <c r="G512" s="204" t="str">
        <f t="shared" si="28"/>
        <v>项</v>
      </c>
    </row>
    <row r="513" ht="36" customHeight="1" spans="1:7">
      <c r="A513" s="478" t="s">
        <v>953</v>
      </c>
      <c r="B513" s="479" t="s">
        <v>140</v>
      </c>
      <c r="C513" s="480">
        <v>0</v>
      </c>
      <c r="D513" s="481">
        <v>0</v>
      </c>
      <c r="E513" s="475" t="str">
        <f t="shared" si="26"/>
        <v/>
      </c>
      <c r="F513" s="185" t="str">
        <f t="shared" si="27"/>
        <v>否</v>
      </c>
      <c r="G513" s="204" t="str">
        <f t="shared" si="28"/>
        <v>项</v>
      </c>
    </row>
    <row r="514" ht="36" customHeight="1" spans="1:7">
      <c r="A514" s="478" t="s">
        <v>954</v>
      </c>
      <c r="B514" s="479" t="s">
        <v>955</v>
      </c>
      <c r="C514" s="480">
        <v>4</v>
      </c>
      <c r="D514" s="481">
        <v>11</v>
      </c>
      <c r="E514" s="475">
        <f t="shared" si="26"/>
        <v>1.75</v>
      </c>
      <c r="F514" s="185" t="str">
        <f t="shared" si="27"/>
        <v>是</v>
      </c>
      <c r="G514" s="204" t="str">
        <f t="shared" si="28"/>
        <v>项</v>
      </c>
    </row>
    <row r="515" ht="36" customHeight="1" spans="1:7">
      <c r="A515" s="478" t="s">
        <v>956</v>
      </c>
      <c r="B515" s="479" t="s">
        <v>957</v>
      </c>
      <c r="C515" s="480">
        <v>0</v>
      </c>
      <c r="D515" s="481">
        <v>0</v>
      </c>
      <c r="E515" s="475" t="str">
        <f t="shared" si="26"/>
        <v/>
      </c>
      <c r="F515" s="185" t="str">
        <f t="shared" si="27"/>
        <v>否</v>
      </c>
      <c r="G515" s="204" t="str">
        <f t="shared" si="28"/>
        <v>项</v>
      </c>
    </row>
    <row r="516" ht="36" customHeight="1" spans="1:7">
      <c r="A516" s="478" t="s">
        <v>958</v>
      </c>
      <c r="B516" s="479" t="s">
        <v>959</v>
      </c>
      <c r="C516" s="480">
        <v>0</v>
      </c>
      <c r="D516" s="481">
        <v>0</v>
      </c>
      <c r="E516" s="475" t="str">
        <f t="shared" si="26"/>
        <v/>
      </c>
      <c r="F516" s="185" t="str">
        <f t="shared" si="27"/>
        <v>否</v>
      </c>
      <c r="G516" s="204" t="str">
        <f t="shared" si="28"/>
        <v>项</v>
      </c>
    </row>
    <row r="517" ht="36" customHeight="1" spans="1:7">
      <c r="A517" s="478" t="s">
        <v>960</v>
      </c>
      <c r="B517" s="479" t="s">
        <v>961</v>
      </c>
      <c r="C517" s="480">
        <v>0</v>
      </c>
      <c r="D517" s="481">
        <v>0</v>
      </c>
      <c r="E517" s="475" t="str">
        <f t="shared" si="26"/>
        <v/>
      </c>
      <c r="F517" s="185" t="str">
        <f t="shared" si="27"/>
        <v>否</v>
      </c>
      <c r="G517" s="204" t="str">
        <f t="shared" si="28"/>
        <v>项</v>
      </c>
    </row>
    <row r="518" ht="36" customHeight="1" spans="1:7">
      <c r="A518" s="472" t="s">
        <v>962</v>
      </c>
      <c r="B518" s="274" t="s">
        <v>963</v>
      </c>
      <c r="C518" s="498">
        <f>SUM(C519:C528)</f>
        <v>73</v>
      </c>
      <c r="D518" s="499">
        <f>SUM(D519:D528)</f>
        <v>0</v>
      </c>
      <c r="E518" s="475">
        <f t="shared" si="26"/>
        <v>-1</v>
      </c>
      <c r="F518" s="185" t="str">
        <f t="shared" si="27"/>
        <v>是</v>
      </c>
      <c r="G518" s="204" t="str">
        <f t="shared" si="28"/>
        <v>款</v>
      </c>
    </row>
    <row r="519" ht="36" customHeight="1" spans="1:7">
      <c r="A519" s="478" t="s">
        <v>964</v>
      </c>
      <c r="B519" s="479" t="s">
        <v>136</v>
      </c>
      <c r="C519" s="480">
        <v>0</v>
      </c>
      <c r="D519" s="481">
        <v>0</v>
      </c>
      <c r="E519" s="475" t="str">
        <f t="shared" si="26"/>
        <v/>
      </c>
      <c r="F519" s="185" t="str">
        <f t="shared" si="27"/>
        <v>否</v>
      </c>
      <c r="G519" s="204" t="str">
        <f t="shared" si="28"/>
        <v>项</v>
      </c>
    </row>
    <row r="520" ht="36" customHeight="1" spans="1:7">
      <c r="A520" s="478" t="s">
        <v>965</v>
      </c>
      <c r="B520" s="479" t="s">
        <v>138</v>
      </c>
      <c r="C520" s="480">
        <v>0</v>
      </c>
      <c r="D520" s="481">
        <v>0</v>
      </c>
      <c r="E520" s="475" t="str">
        <f t="shared" si="26"/>
        <v/>
      </c>
      <c r="F520" s="185" t="str">
        <f t="shared" si="27"/>
        <v>否</v>
      </c>
      <c r="G520" s="204" t="str">
        <f t="shared" si="28"/>
        <v>项</v>
      </c>
    </row>
    <row r="521" ht="36" customHeight="1" spans="1:7">
      <c r="A521" s="478" t="s">
        <v>966</v>
      </c>
      <c r="B521" s="479" t="s">
        <v>140</v>
      </c>
      <c r="C521" s="480">
        <v>0</v>
      </c>
      <c r="D521" s="481">
        <v>0</v>
      </c>
      <c r="E521" s="475" t="str">
        <f t="shared" si="26"/>
        <v/>
      </c>
      <c r="F521" s="185" t="str">
        <f t="shared" si="27"/>
        <v>否</v>
      </c>
      <c r="G521" s="204" t="str">
        <f t="shared" si="28"/>
        <v>项</v>
      </c>
    </row>
    <row r="522" ht="36" customHeight="1" spans="1:7">
      <c r="A522" s="478" t="s">
        <v>967</v>
      </c>
      <c r="B522" s="479" t="s">
        <v>968</v>
      </c>
      <c r="C522" s="480">
        <v>0</v>
      </c>
      <c r="D522" s="481">
        <v>0</v>
      </c>
      <c r="E522" s="475" t="str">
        <f t="shared" si="26"/>
        <v/>
      </c>
      <c r="F522" s="185" t="str">
        <f t="shared" si="27"/>
        <v>否</v>
      </c>
      <c r="G522" s="204" t="str">
        <f t="shared" si="28"/>
        <v>项</v>
      </c>
    </row>
    <row r="523" ht="36" customHeight="1" spans="1:7">
      <c r="A523" s="478" t="s">
        <v>969</v>
      </c>
      <c r="B523" s="479" t="s">
        <v>970</v>
      </c>
      <c r="C523" s="480">
        <v>3</v>
      </c>
      <c r="D523" s="481">
        <v>0</v>
      </c>
      <c r="E523" s="475">
        <f t="shared" si="26"/>
        <v>-1</v>
      </c>
      <c r="F523" s="185" t="str">
        <f t="shared" si="27"/>
        <v>是</v>
      </c>
      <c r="G523" s="204" t="str">
        <f t="shared" si="28"/>
        <v>项</v>
      </c>
    </row>
    <row r="524" ht="36" customHeight="1" spans="1:7">
      <c r="A524" s="478" t="s">
        <v>971</v>
      </c>
      <c r="B524" s="479" t="s">
        <v>972</v>
      </c>
      <c r="C524" s="480">
        <v>0</v>
      </c>
      <c r="D524" s="481">
        <v>0</v>
      </c>
      <c r="E524" s="475" t="str">
        <f t="shared" si="26"/>
        <v/>
      </c>
      <c r="F524" s="185" t="str">
        <f t="shared" si="27"/>
        <v>否</v>
      </c>
      <c r="G524" s="204" t="str">
        <f t="shared" si="28"/>
        <v>项</v>
      </c>
    </row>
    <row r="525" ht="36" customHeight="1" spans="1:7">
      <c r="A525" s="478" t="s">
        <v>973</v>
      </c>
      <c r="B525" s="479" t="s">
        <v>974</v>
      </c>
      <c r="C525" s="480">
        <v>70</v>
      </c>
      <c r="D525" s="481">
        <v>0</v>
      </c>
      <c r="E525" s="475">
        <f t="shared" si="26"/>
        <v>-1</v>
      </c>
      <c r="F525" s="185" t="str">
        <f t="shared" si="27"/>
        <v>是</v>
      </c>
      <c r="G525" s="204" t="str">
        <f t="shared" si="28"/>
        <v>项</v>
      </c>
    </row>
    <row r="526" ht="36" customHeight="1" spans="1:7">
      <c r="A526" s="478" t="s">
        <v>975</v>
      </c>
      <c r="B526" s="479" t="s">
        <v>976</v>
      </c>
      <c r="C526" s="480">
        <v>0</v>
      </c>
      <c r="D526" s="481">
        <v>0</v>
      </c>
      <c r="E526" s="475" t="str">
        <f t="shared" si="26"/>
        <v/>
      </c>
      <c r="F526" s="185" t="str">
        <f t="shared" si="27"/>
        <v>否</v>
      </c>
      <c r="G526" s="204" t="str">
        <f t="shared" si="28"/>
        <v>项</v>
      </c>
    </row>
    <row r="527" ht="36" customHeight="1" spans="1:7">
      <c r="A527" s="478" t="s">
        <v>977</v>
      </c>
      <c r="B527" s="479" t="s">
        <v>978</v>
      </c>
      <c r="C527" s="480">
        <v>0</v>
      </c>
      <c r="D527" s="481">
        <v>0</v>
      </c>
      <c r="E527" s="475" t="str">
        <f t="shared" si="26"/>
        <v/>
      </c>
      <c r="F527" s="185" t="str">
        <f t="shared" si="27"/>
        <v>否</v>
      </c>
      <c r="G527" s="204" t="str">
        <f t="shared" si="28"/>
        <v>项</v>
      </c>
    </row>
    <row r="528" ht="36" customHeight="1" spans="1:7">
      <c r="A528" s="478" t="s">
        <v>979</v>
      </c>
      <c r="B528" s="479" t="s">
        <v>980</v>
      </c>
      <c r="C528" s="480">
        <v>0</v>
      </c>
      <c r="D528" s="481">
        <v>0</v>
      </c>
      <c r="E528" s="475" t="str">
        <f t="shared" si="26"/>
        <v/>
      </c>
      <c r="F528" s="185" t="str">
        <f t="shared" si="27"/>
        <v>否</v>
      </c>
      <c r="G528" s="204" t="str">
        <f t="shared" si="28"/>
        <v>项</v>
      </c>
    </row>
    <row r="529" ht="36" customHeight="1" spans="1:7">
      <c r="A529" s="472" t="s">
        <v>981</v>
      </c>
      <c r="B529" s="274" t="s">
        <v>982</v>
      </c>
      <c r="C529" s="498">
        <f>SUM(C530:C537)</f>
        <v>0</v>
      </c>
      <c r="D529" s="499">
        <f>SUM(D530:D537)</f>
        <v>0</v>
      </c>
      <c r="E529" s="475" t="str">
        <f t="shared" ref="E529:E592" si="29">IF(C529&gt;0,D529/C529-1,IF(C529&lt;0,-(D529/C529-1),""))</f>
        <v/>
      </c>
      <c r="F529" s="185" t="str">
        <f t="shared" ref="F529:F592" si="30">IF(LEN(A529)=3,"是",IF(B529&lt;&gt;"",IF(SUM(C529:D529)&lt;&gt;0,"是","否"),"是"))</f>
        <v>否</v>
      </c>
      <c r="G529" s="204" t="str">
        <f t="shared" ref="G529:G592" si="31">IF(LEN(A529)=3,"类",IF(LEN(A529)=5,"款","项"))</f>
        <v>款</v>
      </c>
    </row>
    <row r="530" ht="36" customHeight="1" spans="1:7">
      <c r="A530" s="478" t="s">
        <v>983</v>
      </c>
      <c r="B530" s="479" t="s">
        <v>136</v>
      </c>
      <c r="C530" s="480">
        <v>0</v>
      </c>
      <c r="D530" s="481">
        <v>0</v>
      </c>
      <c r="E530" s="475" t="str">
        <f t="shared" si="29"/>
        <v/>
      </c>
      <c r="F530" s="185" t="str">
        <f t="shared" si="30"/>
        <v>否</v>
      </c>
      <c r="G530" s="204" t="str">
        <f t="shared" si="31"/>
        <v>项</v>
      </c>
    </row>
    <row r="531" ht="36" customHeight="1" spans="1:7">
      <c r="A531" s="478" t="s">
        <v>984</v>
      </c>
      <c r="B531" s="479" t="s">
        <v>138</v>
      </c>
      <c r="C531" s="480">
        <v>0</v>
      </c>
      <c r="D531" s="481">
        <v>0</v>
      </c>
      <c r="E531" s="475" t="str">
        <f t="shared" si="29"/>
        <v/>
      </c>
      <c r="F531" s="185" t="str">
        <f t="shared" si="30"/>
        <v>否</v>
      </c>
      <c r="G531" s="204" t="str">
        <f t="shared" si="31"/>
        <v>项</v>
      </c>
    </row>
    <row r="532" ht="36" customHeight="1" spans="1:7">
      <c r="A532" s="478" t="s">
        <v>985</v>
      </c>
      <c r="B532" s="479" t="s">
        <v>140</v>
      </c>
      <c r="C532" s="480">
        <v>0</v>
      </c>
      <c r="D532" s="481">
        <v>0</v>
      </c>
      <c r="E532" s="475" t="str">
        <f t="shared" si="29"/>
        <v/>
      </c>
      <c r="F532" s="185" t="str">
        <f t="shared" si="30"/>
        <v>否</v>
      </c>
      <c r="G532" s="204" t="str">
        <f t="shared" si="31"/>
        <v>项</v>
      </c>
    </row>
    <row r="533" ht="36" customHeight="1" spans="1:7">
      <c r="A533" s="478" t="s">
        <v>986</v>
      </c>
      <c r="B533" s="479" t="s">
        <v>987</v>
      </c>
      <c r="C533" s="480">
        <v>0</v>
      </c>
      <c r="D533" s="481">
        <v>0</v>
      </c>
      <c r="E533" s="475" t="str">
        <f t="shared" si="29"/>
        <v/>
      </c>
      <c r="F533" s="185" t="str">
        <f t="shared" si="30"/>
        <v>否</v>
      </c>
      <c r="G533" s="204" t="str">
        <f t="shared" si="31"/>
        <v>项</v>
      </c>
    </row>
    <row r="534" ht="36" customHeight="1" spans="1:7">
      <c r="A534" s="478" t="s">
        <v>988</v>
      </c>
      <c r="B534" s="479" t="s">
        <v>989</v>
      </c>
      <c r="C534" s="480">
        <v>0</v>
      </c>
      <c r="D534" s="481">
        <v>0</v>
      </c>
      <c r="E534" s="475" t="str">
        <f t="shared" si="29"/>
        <v/>
      </c>
      <c r="F534" s="185" t="str">
        <f t="shared" si="30"/>
        <v>否</v>
      </c>
      <c r="G534" s="204" t="str">
        <f t="shared" si="31"/>
        <v>项</v>
      </c>
    </row>
    <row r="535" ht="36" customHeight="1" spans="1:7">
      <c r="A535" s="478" t="s">
        <v>990</v>
      </c>
      <c r="B535" s="479" t="s">
        <v>991</v>
      </c>
      <c r="C535" s="480">
        <v>0</v>
      </c>
      <c r="D535" s="481">
        <v>0</v>
      </c>
      <c r="E535" s="475" t="str">
        <f t="shared" si="29"/>
        <v/>
      </c>
      <c r="F535" s="185" t="str">
        <f t="shared" si="30"/>
        <v>否</v>
      </c>
      <c r="G535" s="204" t="str">
        <f t="shared" si="31"/>
        <v>项</v>
      </c>
    </row>
    <row r="536" ht="36" customHeight="1" spans="1:7">
      <c r="A536" s="478" t="s">
        <v>992</v>
      </c>
      <c r="B536" s="479" t="s">
        <v>993</v>
      </c>
      <c r="C536" s="480">
        <v>0</v>
      </c>
      <c r="D536" s="481">
        <v>0</v>
      </c>
      <c r="E536" s="475" t="str">
        <f t="shared" si="29"/>
        <v/>
      </c>
      <c r="F536" s="185" t="str">
        <f t="shared" si="30"/>
        <v>否</v>
      </c>
      <c r="G536" s="204" t="str">
        <f t="shared" si="31"/>
        <v>项</v>
      </c>
    </row>
    <row r="537" ht="36" customHeight="1" spans="1:7">
      <c r="A537" s="478" t="s">
        <v>994</v>
      </c>
      <c r="B537" s="479" t="s">
        <v>995</v>
      </c>
      <c r="C537" s="480">
        <v>0</v>
      </c>
      <c r="D537" s="481">
        <v>0</v>
      </c>
      <c r="E537" s="475" t="str">
        <f t="shared" si="29"/>
        <v/>
      </c>
      <c r="F537" s="185" t="str">
        <f t="shared" si="30"/>
        <v>否</v>
      </c>
      <c r="G537" s="204" t="str">
        <f t="shared" si="31"/>
        <v>项</v>
      </c>
    </row>
    <row r="538" ht="36" customHeight="1" spans="1:7">
      <c r="A538" s="472" t="s">
        <v>996</v>
      </c>
      <c r="B538" s="274" t="s">
        <v>997</v>
      </c>
      <c r="C538" s="486">
        <f>SUM(C539:C547)</f>
        <v>1064</v>
      </c>
      <c r="D538" s="487">
        <f>SUM(D539:D547)</f>
        <v>494</v>
      </c>
      <c r="E538" s="475">
        <f t="shared" si="29"/>
        <v>-0.536</v>
      </c>
      <c r="F538" s="185" t="str">
        <f t="shared" si="30"/>
        <v>是</v>
      </c>
      <c r="G538" s="204" t="str">
        <f t="shared" si="31"/>
        <v>款</v>
      </c>
    </row>
    <row r="539" ht="36" customHeight="1" spans="1:7">
      <c r="A539" s="478" t="s">
        <v>998</v>
      </c>
      <c r="B539" s="479" t="s">
        <v>136</v>
      </c>
      <c r="C539" s="480">
        <v>467</v>
      </c>
      <c r="D539" s="481">
        <v>429</v>
      </c>
      <c r="E539" s="475">
        <f t="shared" si="29"/>
        <v>-0.081</v>
      </c>
      <c r="F539" s="185" t="str">
        <f t="shared" si="30"/>
        <v>是</v>
      </c>
      <c r="G539" s="204" t="str">
        <f t="shared" si="31"/>
        <v>项</v>
      </c>
    </row>
    <row r="540" ht="36" customHeight="1" spans="1:7">
      <c r="A540" s="478" t="s">
        <v>999</v>
      </c>
      <c r="B540" s="479" t="s">
        <v>138</v>
      </c>
      <c r="C540" s="480">
        <v>0</v>
      </c>
      <c r="D540" s="481">
        <v>0</v>
      </c>
      <c r="E540" s="475" t="str">
        <f t="shared" si="29"/>
        <v/>
      </c>
      <c r="F540" s="185" t="str">
        <f t="shared" si="30"/>
        <v>否</v>
      </c>
      <c r="G540" s="204" t="str">
        <f t="shared" si="31"/>
        <v>项</v>
      </c>
    </row>
    <row r="541" ht="36" customHeight="1" spans="1:7">
      <c r="A541" s="478" t="s">
        <v>1000</v>
      </c>
      <c r="B541" s="479" t="s">
        <v>140</v>
      </c>
      <c r="C541" s="480">
        <v>0</v>
      </c>
      <c r="D541" s="481">
        <v>0</v>
      </c>
      <c r="E541" s="475" t="str">
        <f t="shared" si="29"/>
        <v/>
      </c>
      <c r="F541" s="185" t="str">
        <f t="shared" si="30"/>
        <v>否</v>
      </c>
      <c r="G541" s="204" t="str">
        <f t="shared" si="31"/>
        <v>项</v>
      </c>
    </row>
    <row r="542" ht="36" customHeight="1" spans="1:7">
      <c r="A542" s="478" t="s">
        <v>1001</v>
      </c>
      <c r="B542" s="479" t="s">
        <v>1002</v>
      </c>
      <c r="C542" s="480">
        <v>0</v>
      </c>
      <c r="D542" s="481"/>
      <c r="E542" s="475" t="str">
        <f t="shared" si="29"/>
        <v/>
      </c>
      <c r="F542" s="185" t="str">
        <f t="shared" si="30"/>
        <v>否</v>
      </c>
      <c r="G542" s="204" t="str">
        <f t="shared" si="31"/>
        <v>项</v>
      </c>
    </row>
    <row r="543" ht="36" customHeight="1" spans="1:7">
      <c r="A543" s="478" t="s">
        <v>1003</v>
      </c>
      <c r="B543" s="479" t="s">
        <v>1004</v>
      </c>
      <c r="C543" s="480">
        <v>0</v>
      </c>
      <c r="D543" s="481"/>
      <c r="E543" s="475" t="str">
        <f t="shared" si="29"/>
        <v/>
      </c>
      <c r="F543" s="185" t="str">
        <f t="shared" si="30"/>
        <v>否</v>
      </c>
      <c r="G543" s="204" t="str">
        <f t="shared" si="31"/>
        <v>项</v>
      </c>
    </row>
    <row r="544" ht="36" customHeight="1" spans="1:7">
      <c r="A544" s="478" t="s">
        <v>1005</v>
      </c>
      <c r="B544" s="479" t="s">
        <v>1006</v>
      </c>
      <c r="C544" s="480">
        <v>0</v>
      </c>
      <c r="D544" s="481">
        <v>0</v>
      </c>
      <c r="E544" s="475" t="str">
        <f t="shared" si="29"/>
        <v/>
      </c>
      <c r="F544" s="185" t="str">
        <f t="shared" si="30"/>
        <v>否</v>
      </c>
      <c r="G544" s="204" t="str">
        <f t="shared" si="31"/>
        <v>项</v>
      </c>
    </row>
    <row r="545" ht="36" customHeight="1" spans="1:7">
      <c r="A545" s="504" t="s">
        <v>1007</v>
      </c>
      <c r="B545" s="479" t="s">
        <v>1008</v>
      </c>
      <c r="C545" s="480">
        <v>0</v>
      </c>
      <c r="D545" s="481">
        <v>0</v>
      </c>
      <c r="E545" s="475" t="str">
        <f t="shared" si="29"/>
        <v/>
      </c>
      <c r="F545" s="185" t="str">
        <f t="shared" si="30"/>
        <v>否</v>
      </c>
      <c r="G545" s="204" t="str">
        <f t="shared" si="31"/>
        <v>项</v>
      </c>
    </row>
    <row r="546" ht="36" customHeight="1" spans="1:7">
      <c r="A546" s="504" t="s">
        <v>1009</v>
      </c>
      <c r="B546" s="479" t="s">
        <v>1010</v>
      </c>
      <c r="C546" s="480">
        <v>0</v>
      </c>
      <c r="D546" s="481">
        <v>0</v>
      </c>
      <c r="E546" s="475" t="str">
        <f t="shared" si="29"/>
        <v/>
      </c>
      <c r="F546" s="185" t="str">
        <f t="shared" si="30"/>
        <v>否</v>
      </c>
      <c r="G546" s="204" t="str">
        <f t="shared" si="31"/>
        <v>项</v>
      </c>
    </row>
    <row r="547" ht="36" customHeight="1" spans="1:7">
      <c r="A547" s="478" t="s">
        <v>1011</v>
      </c>
      <c r="B547" s="479" t="s">
        <v>1012</v>
      </c>
      <c r="C547" s="480">
        <v>597</v>
      </c>
      <c r="D547" s="481">
        <v>65</v>
      </c>
      <c r="E547" s="475">
        <f t="shared" si="29"/>
        <v>-0.891</v>
      </c>
      <c r="F547" s="185" t="str">
        <f t="shared" si="30"/>
        <v>是</v>
      </c>
      <c r="G547" s="204" t="str">
        <f t="shared" si="31"/>
        <v>项</v>
      </c>
    </row>
    <row r="548" ht="36" customHeight="1" spans="1:7">
      <c r="A548" s="472" t="s">
        <v>1013</v>
      </c>
      <c r="B548" s="274" t="s">
        <v>1014</v>
      </c>
      <c r="C548" s="486">
        <f>SUM(C549:C551)</f>
        <v>235</v>
      </c>
      <c r="D548" s="487">
        <f>SUM(D549:D551)</f>
        <v>147</v>
      </c>
      <c r="E548" s="475">
        <f t="shared" si="29"/>
        <v>-0.374</v>
      </c>
      <c r="F548" s="185" t="str">
        <f t="shared" si="30"/>
        <v>是</v>
      </c>
      <c r="G548" s="204" t="str">
        <f t="shared" si="31"/>
        <v>款</v>
      </c>
    </row>
    <row r="549" ht="36" customHeight="1" spans="1:7">
      <c r="A549" s="478" t="s">
        <v>1015</v>
      </c>
      <c r="B549" s="479" t="s">
        <v>1016</v>
      </c>
      <c r="C549" s="480">
        <v>0</v>
      </c>
      <c r="D549" s="481">
        <v>0</v>
      </c>
      <c r="E549" s="475" t="str">
        <f t="shared" si="29"/>
        <v/>
      </c>
      <c r="F549" s="185" t="str">
        <f t="shared" si="30"/>
        <v>否</v>
      </c>
      <c r="G549" s="204" t="str">
        <f t="shared" si="31"/>
        <v>项</v>
      </c>
    </row>
    <row r="550" ht="36" customHeight="1" spans="1:7">
      <c r="A550" s="478" t="s">
        <v>1017</v>
      </c>
      <c r="B550" s="479" t="s">
        <v>1018</v>
      </c>
      <c r="C550" s="480">
        <v>0</v>
      </c>
      <c r="D550" s="481">
        <v>0</v>
      </c>
      <c r="E550" s="475" t="str">
        <f t="shared" si="29"/>
        <v/>
      </c>
      <c r="F550" s="185" t="str">
        <f t="shared" si="30"/>
        <v>否</v>
      </c>
      <c r="G550" s="204" t="str">
        <f t="shared" si="31"/>
        <v>项</v>
      </c>
    </row>
    <row r="551" ht="36" customHeight="1" spans="1:7">
      <c r="A551" s="478" t="s">
        <v>1019</v>
      </c>
      <c r="B551" s="479" t="s">
        <v>1020</v>
      </c>
      <c r="C551" s="480">
        <v>235</v>
      </c>
      <c r="D551" s="481">
        <v>147</v>
      </c>
      <c r="E551" s="475">
        <f t="shared" si="29"/>
        <v>-0.374</v>
      </c>
      <c r="F551" s="185" t="str">
        <f t="shared" si="30"/>
        <v>是</v>
      </c>
      <c r="G551" s="204" t="str">
        <f t="shared" si="31"/>
        <v>项</v>
      </c>
    </row>
    <row r="552" ht="36" customHeight="1" spans="1:7">
      <c r="A552" s="494" t="s">
        <v>1021</v>
      </c>
      <c r="B552" s="495" t="s">
        <v>526</v>
      </c>
      <c r="C552" s="496">
        <v>0</v>
      </c>
      <c r="D552" s="497"/>
      <c r="E552" s="475" t="str">
        <f t="shared" si="29"/>
        <v/>
      </c>
      <c r="F552" s="185" t="str">
        <f t="shared" si="30"/>
        <v>否</v>
      </c>
      <c r="G552" s="204" t="str">
        <f t="shared" si="31"/>
        <v>项</v>
      </c>
    </row>
    <row r="553" ht="36" customHeight="1" spans="1:7">
      <c r="A553" s="472" t="s">
        <v>59</v>
      </c>
      <c r="B553" s="274" t="s">
        <v>60</v>
      </c>
      <c r="C553" s="473">
        <f>SUM(C554,C573,C581,C583,C592,C596,C606,C615,C622,C630,C639,C644,C647,C650,C653,C656,C659,C663,C668,C676,C679)</f>
        <v>52290</v>
      </c>
      <c r="D553" s="474">
        <f>SUM(D554,D573,D581,D583,D592,D596,D606,D615,D622,D630,D639,D644,D647,D650,D653,D656,D659,D663,D668,D676,D679)</f>
        <v>51937</v>
      </c>
      <c r="E553" s="475">
        <f t="shared" si="29"/>
        <v>-0.007</v>
      </c>
      <c r="F553" s="185" t="str">
        <f t="shared" si="30"/>
        <v>是</v>
      </c>
      <c r="G553" s="204" t="str">
        <f t="shared" si="31"/>
        <v>类</v>
      </c>
    </row>
    <row r="554" ht="36" customHeight="1" spans="1:7">
      <c r="A554" s="472" t="s">
        <v>1022</v>
      </c>
      <c r="B554" s="274" t="s">
        <v>1023</v>
      </c>
      <c r="C554" s="505">
        <f>SUM(C555:C572)</f>
        <v>1932</v>
      </c>
      <c r="D554" s="506">
        <f>SUM(D555:D572)</f>
        <v>1916</v>
      </c>
      <c r="E554" s="475">
        <f t="shared" si="29"/>
        <v>-0.008</v>
      </c>
      <c r="F554" s="185" t="str">
        <f t="shared" si="30"/>
        <v>是</v>
      </c>
      <c r="G554" s="204" t="str">
        <f t="shared" si="31"/>
        <v>款</v>
      </c>
    </row>
    <row r="555" ht="36" customHeight="1" spans="1:7">
      <c r="A555" s="478" t="s">
        <v>1024</v>
      </c>
      <c r="B555" s="479" t="s">
        <v>136</v>
      </c>
      <c r="C555" s="480">
        <v>1791</v>
      </c>
      <c r="D555" s="481">
        <v>1723</v>
      </c>
      <c r="E555" s="475">
        <f t="shared" si="29"/>
        <v>-0.038</v>
      </c>
      <c r="F555" s="185" t="str">
        <f t="shared" si="30"/>
        <v>是</v>
      </c>
      <c r="G555" s="204" t="str">
        <f t="shared" si="31"/>
        <v>项</v>
      </c>
    </row>
    <row r="556" ht="36" customHeight="1" spans="1:7">
      <c r="A556" s="478" t="s">
        <v>1025</v>
      </c>
      <c r="B556" s="479" t="s">
        <v>138</v>
      </c>
      <c r="C556" s="480">
        <v>0</v>
      </c>
      <c r="D556" s="481">
        <v>0</v>
      </c>
      <c r="E556" s="475" t="str">
        <f t="shared" si="29"/>
        <v/>
      </c>
      <c r="F556" s="185" t="str">
        <f t="shared" si="30"/>
        <v>否</v>
      </c>
      <c r="G556" s="204" t="str">
        <f t="shared" si="31"/>
        <v>项</v>
      </c>
    </row>
    <row r="557" ht="36" customHeight="1" spans="1:7">
      <c r="A557" s="478" t="s">
        <v>1026</v>
      </c>
      <c r="B557" s="479" t="s">
        <v>140</v>
      </c>
      <c r="C557" s="480">
        <v>0</v>
      </c>
      <c r="D557" s="481">
        <v>0</v>
      </c>
      <c r="E557" s="475" t="str">
        <f t="shared" si="29"/>
        <v/>
      </c>
      <c r="F557" s="185" t="str">
        <f t="shared" si="30"/>
        <v>否</v>
      </c>
      <c r="G557" s="204" t="str">
        <f t="shared" si="31"/>
        <v>项</v>
      </c>
    </row>
    <row r="558" ht="36" customHeight="1" spans="1:7">
      <c r="A558" s="478" t="s">
        <v>1027</v>
      </c>
      <c r="B558" s="479" t="s">
        <v>1028</v>
      </c>
      <c r="C558" s="480">
        <v>0</v>
      </c>
      <c r="D558" s="481">
        <v>0</v>
      </c>
      <c r="E558" s="475" t="str">
        <f t="shared" si="29"/>
        <v/>
      </c>
      <c r="F558" s="185" t="str">
        <f t="shared" si="30"/>
        <v>否</v>
      </c>
      <c r="G558" s="204" t="str">
        <f t="shared" si="31"/>
        <v>项</v>
      </c>
    </row>
    <row r="559" ht="36" customHeight="1" spans="1:7">
      <c r="A559" s="478" t="s">
        <v>1029</v>
      </c>
      <c r="B559" s="479" t="s">
        <v>1030</v>
      </c>
      <c r="C559" s="480">
        <v>0</v>
      </c>
      <c r="D559" s="481">
        <v>0</v>
      </c>
      <c r="E559" s="475" t="str">
        <f t="shared" si="29"/>
        <v/>
      </c>
      <c r="F559" s="185" t="str">
        <f t="shared" si="30"/>
        <v>否</v>
      </c>
      <c r="G559" s="204" t="str">
        <f t="shared" si="31"/>
        <v>项</v>
      </c>
    </row>
    <row r="560" ht="36" customHeight="1" spans="1:7">
      <c r="A560" s="478" t="s">
        <v>1031</v>
      </c>
      <c r="B560" s="479" t="s">
        <v>1032</v>
      </c>
      <c r="C560" s="480">
        <v>0</v>
      </c>
      <c r="D560" s="481">
        <v>0</v>
      </c>
      <c r="E560" s="475" t="str">
        <f t="shared" si="29"/>
        <v/>
      </c>
      <c r="F560" s="185" t="str">
        <f t="shared" si="30"/>
        <v>否</v>
      </c>
      <c r="G560" s="204" t="str">
        <f t="shared" si="31"/>
        <v>项</v>
      </c>
    </row>
    <row r="561" ht="36" customHeight="1" spans="1:7">
      <c r="A561" s="478" t="s">
        <v>1033</v>
      </c>
      <c r="B561" s="479" t="s">
        <v>1034</v>
      </c>
      <c r="C561" s="480">
        <v>0</v>
      </c>
      <c r="D561" s="481">
        <v>0</v>
      </c>
      <c r="E561" s="475" t="str">
        <f t="shared" si="29"/>
        <v/>
      </c>
      <c r="F561" s="185" t="str">
        <f t="shared" si="30"/>
        <v>否</v>
      </c>
      <c r="G561" s="204" t="str">
        <f t="shared" si="31"/>
        <v>项</v>
      </c>
    </row>
    <row r="562" ht="36" customHeight="1" spans="1:7">
      <c r="A562" s="478" t="s">
        <v>1035</v>
      </c>
      <c r="B562" s="479" t="s">
        <v>237</v>
      </c>
      <c r="C562" s="480">
        <v>0</v>
      </c>
      <c r="D562" s="481">
        <v>0</v>
      </c>
      <c r="E562" s="475" t="str">
        <f t="shared" si="29"/>
        <v/>
      </c>
      <c r="F562" s="185" t="str">
        <f t="shared" si="30"/>
        <v>否</v>
      </c>
      <c r="G562" s="204" t="str">
        <f t="shared" si="31"/>
        <v>项</v>
      </c>
    </row>
    <row r="563" ht="36" customHeight="1" spans="1:7">
      <c r="A563" s="478" t="s">
        <v>1036</v>
      </c>
      <c r="B563" s="479" t="s">
        <v>1037</v>
      </c>
      <c r="C563" s="480">
        <v>0</v>
      </c>
      <c r="D563" s="481">
        <v>0</v>
      </c>
      <c r="E563" s="475" t="str">
        <f t="shared" si="29"/>
        <v/>
      </c>
      <c r="F563" s="185" t="str">
        <f t="shared" si="30"/>
        <v>否</v>
      </c>
      <c r="G563" s="204" t="str">
        <f t="shared" si="31"/>
        <v>项</v>
      </c>
    </row>
    <row r="564" ht="36" customHeight="1" spans="1:7">
      <c r="A564" s="478" t="s">
        <v>1038</v>
      </c>
      <c r="B564" s="479" t="s">
        <v>1039</v>
      </c>
      <c r="C564" s="480">
        <v>0</v>
      </c>
      <c r="D564" s="481">
        <v>0</v>
      </c>
      <c r="E564" s="475" t="str">
        <f t="shared" si="29"/>
        <v/>
      </c>
      <c r="F564" s="185" t="str">
        <f t="shared" si="30"/>
        <v>否</v>
      </c>
      <c r="G564" s="204" t="str">
        <f t="shared" si="31"/>
        <v>项</v>
      </c>
    </row>
    <row r="565" ht="36" customHeight="1" spans="1:7">
      <c r="A565" s="478" t="s">
        <v>1040</v>
      </c>
      <c r="B565" s="479" t="s">
        <v>1041</v>
      </c>
      <c r="C565" s="480">
        <v>0</v>
      </c>
      <c r="D565" s="481">
        <v>0</v>
      </c>
      <c r="E565" s="475" t="str">
        <f t="shared" si="29"/>
        <v/>
      </c>
      <c r="F565" s="185" t="str">
        <f t="shared" si="30"/>
        <v>否</v>
      </c>
      <c r="G565" s="204" t="str">
        <f t="shared" si="31"/>
        <v>项</v>
      </c>
    </row>
    <row r="566" ht="36" customHeight="1" spans="1:7">
      <c r="A566" s="478" t="s">
        <v>1042</v>
      </c>
      <c r="B566" s="479" t="s">
        <v>1043</v>
      </c>
      <c r="C566" s="480">
        <v>0</v>
      </c>
      <c r="D566" s="481">
        <v>0</v>
      </c>
      <c r="E566" s="475" t="str">
        <f t="shared" si="29"/>
        <v/>
      </c>
      <c r="F566" s="185" t="str">
        <f t="shared" si="30"/>
        <v>否</v>
      </c>
      <c r="G566" s="204" t="str">
        <f t="shared" si="31"/>
        <v>项</v>
      </c>
    </row>
    <row r="567" ht="36" customHeight="1" spans="1:7">
      <c r="A567" s="483">
        <v>2080113</v>
      </c>
      <c r="B567" s="501" t="s">
        <v>303</v>
      </c>
      <c r="C567" s="480">
        <v>0</v>
      </c>
      <c r="D567" s="481">
        <v>0</v>
      </c>
      <c r="E567" s="475" t="str">
        <f t="shared" si="29"/>
        <v/>
      </c>
      <c r="F567" s="185" t="str">
        <f t="shared" si="30"/>
        <v>否</v>
      </c>
      <c r="G567" s="204" t="str">
        <f t="shared" si="31"/>
        <v>项</v>
      </c>
    </row>
    <row r="568" ht="36" customHeight="1" spans="1:7">
      <c r="A568" s="483">
        <v>2080114</v>
      </c>
      <c r="B568" s="501" t="s">
        <v>305</v>
      </c>
      <c r="C568" s="480">
        <v>0</v>
      </c>
      <c r="D568" s="481">
        <v>0</v>
      </c>
      <c r="E568" s="475" t="str">
        <f t="shared" si="29"/>
        <v/>
      </c>
      <c r="F568" s="185" t="str">
        <f t="shared" si="30"/>
        <v>否</v>
      </c>
      <c r="G568" s="204" t="str">
        <f t="shared" si="31"/>
        <v>项</v>
      </c>
    </row>
    <row r="569" ht="36" customHeight="1" spans="1:7">
      <c r="A569" s="483">
        <v>2080115</v>
      </c>
      <c r="B569" s="501" t="s">
        <v>307</v>
      </c>
      <c r="C569" s="480">
        <v>0</v>
      </c>
      <c r="D569" s="481">
        <v>0</v>
      </c>
      <c r="E569" s="475" t="str">
        <f t="shared" si="29"/>
        <v/>
      </c>
      <c r="F569" s="185" t="str">
        <f t="shared" si="30"/>
        <v>否</v>
      </c>
      <c r="G569" s="204" t="str">
        <f t="shared" si="31"/>
        <v>项</v>
      </c>
    </row>
    <row r="570" ht="36" customHeight="1" spans="1:7">
      <c r="A570" s="483">
        <v>2080116</v>
      </c>
      <c r="B570" s="501" t="s">
        <v>309</v>
      </c>
      <c r="C570" s="480">
        <v>0</v>
      </c>
      <c r="D570" s="481">
        <v>0</v>
      </c>
      <c r="E570" s="475" t="str">
        <f t="shared" si="29"/>
        <v/>
      </c>
      <c r="F570" s="185" t="str">
        <f t="shared" si="30"/>
        <v>否</v>
      </c>
      <c r="G570" s="204" t="str">
        <f t="shared" si="31"/>
        <v>项</v>
      </c>
    </row>
    <row r="571" ht="36" customHeight="1" spans="1:7">
      <c r="A571" s="483">
        <v>2080150</v>
      </c>
      <c r="B571" s="501" t="s">
        <v>154</v>
      </c>
      <c r="C571" s="480">
        <v>0</v>
      </c>
      <c r="D571" s="481">
        <v>0</v>
      </c>
      <c r="E571" s="475" t="str">
        <f t="shared" si="29"/>
        <v/>
      </c>
      <c r="F571" s="185" t="str">
        <f t="shared" si="30"/>
        <v>否</v>
      </c>
      <c r="G571" s="204" t="str">
        <f t="shared" si="31"/>
        <v>项</v>
      </c>
    </row>
    <row r="572" ht="36" customHeight="1" spans="1:7">
      <c r="A572" s="478" t="s">
        <v>1044</v>
      </c>
      <c r="B572" s="479" t="s">
        <v>1045</v>
      </c>
      <c r="C572" s="480">
        <v>141</v>
      </c>
      <c r="D572" s="481">
        <v>193</v>
      </c>
      <c r="E572" s="475">
        <f t="shared" si="29"/>
        <v>0.369</v>
      </c>
      <c r="F572" s="185" t="str">
        <f t="shared" si="30"/>
        <v>是</v>
      </c>
      <c r="G572" s="204" t="str">
        <f t="shared" si="31"/>
        <v>项</v>
      </c>
    </row>
    <row r="573" ht="36" customHeight="1" spans="1:7">
      <c r="A573" s="472" t="s">
        <v>1046</v>
      </c>
      <c r="B573" s="274" t="s">
        <v>1047</v>
      </c>
      <c r="C573" s="498">
        <f>SUM(C574:C580)</f>
        <v>1115</v>
      </c>
      <c r="D573" s="499">
        <f>SUM(D574:D580)</f>
        <v>804</v>
      </c>
      <c r="E573" s="475">
        <f t="shared" si="29"/>
        <v>-0.279</v>
      </c>
      <c r="F573" s="185" t="str">
        <f t="shared" si="30"/>
        <v>是</v>
      </c>
      <c r="G573" s="204" t="str">
        <f t="shared" si="31"/>
        <v>款</v>
      </c>
    </row>
    <row r="574" ht="36" customHeight="1" spans="1:7">
      <c r="A574" s="478" t="s">
        <v>1048</v>
      </c>
      <c r="B574" s="479" t="s">
        <v>136</v>
      </c>
      <c r="C574" s="480">
        <v>589</v>
      </c>
      <c r="D574" s="481">
        <v>571</v>
      </c>
      <c r="E574" s="475">
        <f t="shared" si="29"/>
        <v>-0.031</v>
      </c>
      <c r="F574" s="185" t="str">
        <f t="shared" si="30"/>
        <v>是</v>
      </c>
      <c r="G574" s="204" t="str">
        <f t="shared" si="31"/>
        <v>项</v>
      </c>
    </row>
    <row r="575" ht="36" customHeight="1" spans="1:7">
      <c r="A575" s="478" t="s">
        <v>1049</v>
      </c>
      <c r="B575" s="479" t="s">
        <v>138</v>
      </c>
      <c r="C575" s="480">
        <v>0</v>
      </c>
      <c r="D575" s="481">
        <v>0</v>
      </c>
      <c r="E575" s="475" t="str">
        <f t="shared" si="29"/>
        <v/>
      </c>
      <c r="F575" s="185" t="str">
        <f t="shared" si="30"/>
        <v>否</v>
      </c>
      <c r="G575" s="204" t="str">
        <f t="shared" si="31"/>
        <v>项</v>
      </c>
    </row>
    <row r="576" ht="36" customHeight="1" spans="1:7">
      <c r="A576" s="478" t="s">
        <v>1050</v>
      </c>
      <c r="B576" s="479" t="s">
        <v>140</v>
      </c>
      <c r="C576" s="480">
        <v>0</v>
      </c>
      <c r="D576" s="481">
        <v>0</v>
      </c>
      <c r="E576" s="475" t="str">
        <f t="shared" si="29"/>
        <v/>
      </c>
      <c r="F576" s="185" t="str">
        <f t="shared" si="30"/>
        <v>否</v>
      </c>
      <c r="G576" s="204" t="str">
        <f t="shared" si="31"/>
        <v>项</v>
      </c>
    </row>
    <row r="577" ht="36" customHeight="1" spans="1:7">
      <c r="A577" s="478" t="s">
        <v>1051</v>
      </c>
      <c r="B577" s="479" t="s">
        <v>1052</v>
      </c>
      <c r="C577" s="480">
        <v>0</v>
      </c>
      <c r="D577" s="481">
        <v>2</v>
      </c>
      <c r="E577" s="475" t="str">
        <f t="shared" si="29"/>
        <v/>
      </c>
      <c r="F577" s="185" t="str">
        <f t="shared" si="30"/>
        <v>是</v>
      </c>
      <c r="G577" s="204" t="str">
        <f t="shared" si="31"/>
        <v>项</v>
      </c>
    </row>
    <row r="578" ht="36" customHeight="1" spans="1:7">
      <c r="A578" s="478" t="s">
        <v>1053</v>
      </c>
      <c r="B578" s="479" t="s">
        <v>1054</v>
      </c>
      <c r="C578" s="480">
        <v>0</v>
      </c>
      <c r="D578" s="481">
        <v>0</v>
      </c>
      <c r="E578" s="475" t="str">
        <f t="shared" si="29"/>
        <v/>
      </c>
      <c r="F578" s="185" t="str">
        <f t="shared" si="30"/>
        <v>否</v>
      </c>
      <c r="G578" s="204" t="str">
        <f t="shared" si="31"/>
        <v>项</v>
      </c>
    </row>
    <row r="579" ht="36" customHeight="1" spans="1:7">
      <c r="A579" s="478" t="s">
        <v>1055</v>
      </c>
      <c r="B579" s="479" t="s">
        <v>1056</v>
      </c>
      <c r="C579" s="480">
        <v>0</v>
      </c>
      <c r="D579" s="481">
        <v>0</v>
      </c>
      <c r="E579" s="475" t="str">
        <f t="shared" si="29"/>
        <v/>
      </c>
      <c r="F579" s="185" t="str">
        <f t="shared" si="30"/>
        <v>否</v>
      </c>
      <c r="G579" s="204" t="str">
        <f t="shared" si="31"/>
        <v>项</v>
      </c>
    </row>
    <row r="580" ht="36" customHeight="1" spans="1:7">
      <c r="A580" s="478" t="s">
        <v>1057</v>
      </c>
      <c r="B580" s="479" t="s">
        <v>1058</v>
      </c>
      <c r="C580" s="480">
        <v>526</v>
      </c>
      <c r="D580" s="481">
        <v>231</v>
      </c>
      <c r="E580" s="475">
        <f t="shared" si="29"/>
        <v>-0.561</v>
      </c>
      <c r="F580" s="185" t="str">
        <f t="shared" si="30"/>
        <v>是</v>
      </c>
      <c r="G580" s="204" t="str">
        <f t="shared" si="31"/>
        <v>项</v>
      </c>
    </row>
    <row r="581" ht="36" customHeight="1" spans="1:7">
      <c r="A581" s="472" t="s">
        <v>1059</v>
      </c>
      <c r="B581" s="274" t="s">
        <v>1060</v>
      </c>
      <c r="C581" s="486">
        <f>SUM(C582)</f>
        <v>0</v>
      </c>
      <c r="D581" s="487">
        <f>SUM(D582)</f>
        <v>0</v>
      </c>
      <c r="E581" s="475" t="str">
        <f t="shared" si="29"/>
        <v/>
      </c>
      <c r="F581" s="185" t="str">
        <f t="shared" si="30"/>
        <v>否</v>
      </c>
      <c r="G581" s="204" t="str">
        <f t="shared" si="31"/>
        <v>款</v>
      </c>
    </row>
    <row r="582" ht="36" customHeight="1" spans="1:7">
      <c r="A582" s="478" t="s">
        <v>1061</v>
      </c>
      <c r="B582" s="479" t="s">
        <v>1062</v>
      </c>
      <c r="C582" s="480">
        <v>0</v>
      </c>
      <c r="D582" s="481">
        <v>0</v>
      </c>
      <c r="E582" s="475" t="str">
        <f t="shared" si="29"/>
        <v/>
      </c>
      <c r="F582" s="185" t="str">
        <f t="shared" si="30"/>
        <v>否</v>
      </c>
      <c r="G582" s="204" t="str">
        <f t="shared" si="31"/>
        <v>项</v>
      </c>
    </row>
    <row r="583" ht="36" customHeight="1" spans="1:7">
      <c r="A583" s="472" t="s">
        <v>1063</v>
      </c>
      <c r="B583" s="274" t="s">
        <v>1064</v>
      </c>
      <c r="C583" s="498">
        <f>SUM(C584:C591)</f>
        <v>22171</v>
      </c>
      <c r="D583" s="499">
        <f>SUM(D584:D591)</f>
        <v>26781</v>
      </c>
      <c r="E583" s="475">
        <f t="shared" si="29"/>
        <v>0.208</v>
      </c>
      <c r="F583" s="185" t="str">
        <f t="shared" si="30"/>
        <v>是</v>
      </c>
      <c r="G583" s="204" t="str">
        <f t="shared" si="31"/>
        <v>款</v>
      </c>
    </row>
    <row r="584" ht="36" customHeight="1" spans="1:7">
      <c r="A584" s="478" t="s">
        <v>1065</v>
      </c>
      <c r="B584" s="479" t="s">
        <v>1066</v>
      </c>
      <c r="C584" s="480">
        <v>2886</v>
      </c>
      <c r="D584" s="481">
        <v>2138</v>
      </c>
      <c r="E584" s="475">
        <f t="shared" si="29"/>
        <v>-0.259</v>
      </c>
      <c r="F584" s="185" t="str">
        <f t="shared" si="30"/>
        <v>是</v>
      </c>
      <c r="G584" s="204" t="str">
        <f t="shared" si="31"/>
        <v>项</v>
      </c>
    </row>
    <row r="585" ht="36" customHeight="1" spans="1:7">
      <c r="A585" s="478" t="s">
        <v>1067</v>
      </c>
      <c r="B585" s="479" t="s">
        <v>1068</v>
      </c>
      <c r="C585" s="480">
        <v>4220</v>
      </c>
      <c r="D585" s="481">
        <v>5302</v>
      </c>
      <c r="E585" s="475">
        <f t="shared" si="29"/>
        <v>0.256</v>
      </c>
      <c r="F585" s="185" t="str">
        <f t="shared" si="30"/>
        <v>是</v>
      </c>
      <c r="G585" s="204" t="str">
        <f t="shared" si="31"/>
        <v>项</v>
      </c>
    </row>
    <row r="586" ht="36" customHeight="1" spans="1:7">
      <c r="A586" s="478" t="s">
        <v>1069</v>
      </c>
      <c r="B586" s="479" t="s">
        <v>1070</v>
      </c>
      <c r="C586" s="480">
        <v>0</v>
      </c>
      <c r="D586" s="481">
        <v>0</v>
      </c>
      <c r="E586" s="475" t="str">
        <f t="shared" si="29"/>
        <v/>
      </c>
      <c r="F586" s="185" t="str">
        <f t="shared" si="30"/>
        <v>否</v>
      </c>
      <c r="G586" s="204" t="str">
        <f t="shared" si="31"/>
        <v>项</v>
      </c>
    </row>
    <row r="587" ht="36" customHeight="1" spans="1:7">
      <c r="A587" s="478" t="s">
        <v>1071</v>
      </c>
      <c r="B587" s="479" t="s">
        <v>1072</v>
      </c>
      <c r="C587" s="480">
        <v>10209</v>
      </c>
      <c r="D587" s="481">
        <v>13910</v>
      </c>
      <c r="E587" s="475">
        <f t="shared" si="29"/>
        <v>0.363</v>
      </c>
      <c r="F587" s="185" t="str">
        <f t="shared" si="30"/>
        <v>是</v>
      </c>
      <c r="G587" s="204" t="str">
        <f t="shared" si="31"/>
        <v>项</v>
      </c>
    </row>
    <row r="588" ht="36" customHeight="1" spans="1:7">
      <c r="A588" s="478" t="s">
        <v>1073</v>
      </c>
      <c r="B588" s="479" t="s">
        <v>1074</v>
      </c>
      <c r="C588" s="480">
        <v>3256</v>
      </c>
      <c r="D588" s="481">
        <v>3603</v>
      </c>
      <c r="E588" s="475">
        <f t="shared" si="29"/>
        <v>0.107</v>
      </c>
      <c r="F588" s="185" t="str">
        <f t="shared" si="30"/>
        <v>是</v>
      </c>
      <c r="G588" s="204" t="str">
        <f t="shared" si="31"/>
        <v>项</v>
      </c>
    </row>
    <row r="589" ht="36" customHeight="1" spans="1:7">
      <c r="A589" s="478" t="s">
        <v>1075</v>
      </c>
      <c r="B589" s="479" t="s">
        <v>1076</v>
      </c>
      <c r="C589" s="480">
        <v>1600</v>
      </c>
      <c r="D589" s="481">
        <v>1828</v>
      </c>
      <c r="E589" s="475">
        <f t="shared" si="29"/>
        <v>0.143</v>
      </c>
      <c r="F589" s="185" t="str">
        <f t="shared" si="30"/>
        <v>是</v>
      </c>
      <c r="G589" s="204" t="str">
        <f t="shared" si="31"/>
        <v>项</v>
      </c>
    </row>
    <row r="590" ht="36" customHeight="1" spans="1:7">
      <c r="A590" s="483">
        <v>2080508</v>
      </c>
      <c r="B590" s="501" t="s">
        <v>1077</v>
      </c>
      <c r="C590" s="480">
        <v>0</v>
      </c>
      <c r="D590" s="481">
        <v>0</v>
      </c>
      <c r="E590" s="475" t="str">
        <f t="shared" si="29"/>
        <v/>
      </c>
      <c r="F590" s="185" t="str">
        <f t="shared" si="30"/>
        <v>否</v>
      </c>
      <c r="G590" s="204" t="str">
        <f t="shared" si="31"/>
        <v>项</v>
      </c>
    </row>
    <row r="591" ht="36" customHeight="1" spans="1:7">
      <c r="A591" s="478" t="s">
        <v>1078</v>
      </c>
      <c r="B591" s="479" t="s">
        <v>1079</v>
      </c>
      <c r="C591" s="480">
        <v>0</v>
      </c>
      <c r="D591" s="481">
        <v>0</v>
      </c>
      <c r="E591" s="475" t="str">
        <f t="shared" si="29"/>
        <v/>
      </c>
      <c r="F591" s="185" t="str">
        <f t="shared" si="30"/>
        <v>否</v>
      </c>
      <c r="G591" s="204" t="str">
        <f t="shared" si="31"/>
        <v>项</v>
      </c>
    </row>
    <row r="592" ht="36" customHeight="1" spans="1:7">
      <c r="A592" s="472" t="s">
        <v>1080</v>
      </c>
      <c r="B592" s="274" t="s">
        <v>1081</v>
      </c>
      <c r="C592" s="486">
        <f>SUM(C593:C595)</f>
        <v>0</v>
      </c>
      <c r="D592" s="487">
        <f>SUM(D593:D595)</f>
        <v>0</v>
      </c>
      <c r="E592" s="475" t="str">
        <f t="shared" si="29"/>
        <v/>
      </c>
      <c r="F592" s="185" t="str">
        <f t="shared" si="30"/>
        <v>否</v>
      </c>
      <c r="G592" s="204" t="str">
        <f t="shared" si="31"/>
        <v>款</v>
      </c>
    </row>
    <row r="593" ht="36" customHeight="1" spans="1:7">
      <c r="A593" s="478" t="s">
        <v>1082</v>
      </c>
      <c r="B593" s="479" t="s">
        <v>1083</v>
      </c>
      <c r="C593" s="480">
        <v>0</v>
      </c>
      <c r="D593" s="481">
        <v>0</v>
      </c>
      <c r="E593" s="475" t="str">
        <f t="shared" ref="E593:E612" si="32">IF(C593&gt;0,D593/C593-1,IF(C593&lt;0,-(D593/C593-1),""))</f>
        <v/>
      </c>
      <c r="F593" s="185" t="str">
        <f t="shared" ref="F593:F612" si="33">IF(LEN(A593)=3,"是",IF(B593&lt;&gt;"",IF(SUM(C593:D593)&lt;&gt;0,"是","否"),"是"))</f>
        <v>否</v>
      </c>
      <c r="G593" s="204" t="str">
        <f t="shared" ref="G593:G612" si="34">IF(LEN(A593)=3,"类",IF(LEN(A593)=5,"款","项"))</f>
        <v>项</v>
      </c>
    </row>
    <row r="594" ht="36" customHeight="1" spans="1:7">
      <c r="A594" s="478" t="s">
        <v>1084</v>
      </c>
      <c r="B594" s="479" t="s">
        <v>1085</v>
      </c>
      <c r="C594" s="480">
        <v>0</v>
      </c>
      <c r="D594" s="481">
        <v>0</v>
      </c>
      <c r="E594" s="475" t="str">
        <f t="shared" si="32"/>
        <v/>
      </c>
      <c r="F594" s="185" t="str">
        <f t="shared" si="33"/>
        <v>否</v>
      </c>
      <c r="G594" s="204" t="str">
        <f t="shared" si="34"/>
        <v>项</v>
      </c>
    </row>
    <row r="595" ht="36" customHeight="1" spans="1:7">
      <c r="A595" s="478" t="s">
        <v>1086</v>
      </c>
      <c r="B595" s="479" t="s">
        <v>1087</v>
      </c>
      <c r="C595" s="480">
        <v>0</v>
      </c>
      <c r="D595" s="481">
        <v>0</v>
      </c>
      <c r="E595" s="475" t="str">
        <f t="shared" si="32"/>
        <v/>
      </c>
      <c r="F595" s="185" t="str">
        <f t="shared" si="33"/>
        <v>否</v>
      </c>
      <c r="G595" s="204" t="str">
        <f t="shared" si="34"/>
        <v>项</v>
      </c>
    </row>
    <row r="596" ht="36" customHeight="1" spans="1:7">
      <c r="A596" s="472" t="s">
        <v>1088</v>
      </c>
      <c r="B596" s="274" t="s">
        <v>1089</v>
      </c>
      <c r="C596" s="498">
        <f>SUM(C597:C605)</f>
        <v>2646</v>
      </c>
      <c r="D596" s="499">
        <f>SUM(D597:D605)</f>
        <v>2276</v>
      </c>
      <c r="E596" s="475">
        <f t="shared" si="32"/>
        <v>-0.14</v>
      </c>
      <c r="F596" s="185" t="str">
        <f t="shared" si="33"/>
        <v>是</v>
      </c>
      <c r="G596" s="204" t="str">
        <f t="shared" si="34"/>
        <v>款</v>
      </c>
    </row>
    <row r="597" ht="36" customHeight="1" spans="1:7">
      <c r="A597" s="478" t="s">
        <v>1090</v>
      </c>
      <c r="B597" s="479" t="s">
        <v>1091</v>
      </c>
      <c r="C597" s="480">
        <v>0</v>
      </c>
      <c r="D597" s="481">
        <v>0</v>
      </c>
      <c r="E597" s="475" t="str">
        <f t="shared" si="32"/>
        <v/>
      </c>
      <c r="F597" s="185" t="str">
        <f t="shared" si="33"/>
        <v>否</v>
      </c>
      <c r="G597" s="204" t="str">
        <f t="shared" si="34"/>
        <v>项</v>
      </c>
    </row>
    <row r="598" ht="36" customHeight="1" spans="1:7">
      <c r="A598" s="478" t="s">
        <v>1092</v>
      </c>
      <c r="B598" s="479" t="s">
        <v>1093</v>
      </c>
      <c r="C598" s="480">
        <v>118</v>
      </c>
      <c r="D598" s="481">
        <v>462</v>
      </c>
      <c r="E598" s="475">
        <f t="shared" si="32"/>
        <v>2.915</v>
      </c>
      <c r="F598" s="185" t="str">
        <f t="shared" si="33"/>
        <v>是</v>
      </c>
      <c r="G598" s="204" t="str">
        <f t="shared" si="34"/>
        <v>项</v>
      </c>
    </row>
    <row r="599" ht="36" customHeight="1" spans="1:7">
      <c r="A599" s="478" t="s">
        <v>1094</v>
      </c>
      <c r="B599" s="479" t="s">
        <v>1095</v>
      </c>
      <c r="C599" s="480">
        <v>1103</v>
      </c>
      <c r="D599" s="481">
        <v>624</v>
      </c>
      <c r="E599" s="475">
        <f t="shared" si="32"/>
        <v>-0.434</v>
      </c>
      <c r="F599" s="185" t="str">
        <f t="shared" si="33"/>
        <v>是</v>
      </c>
      <c r="G599" s="204" t="str">
        <f t="shared" si="34"/>
        <v>项</v>
      </c>
    </row>
    <row r="600" ht="36" customHeight="1" spans="1:7">
      <c r="A600" s="478" t="s">
        <v>1096</v>
      </c>
      <c r="B600" s="479" t="s">
        <v>1097</v>
      </c>
      <c r="C600" s="480">
        <v>1255</v>
      </c>
      <c r="D600" s="481">
        <v>718</v>
      </c>
      <c r="E600" s="475">
        <f t="shared" si="32"/>
        <v>-0.428</v>
      </c>
      <c r="F600" s="185" t="str">
        <f t="shared" si="33"/>
        <v>是</v>
      </c>
      <c r="G600" s="204" t="str">
        <f t="shared" si="34"/>
        <v>项</v>
      </c>
    </row>
    <row r="601" ht="36" customHeight="1" spans="1:7">
      <c r="A601" s="478" t="s">
        <v>1098</v>
      </c>
      <c r="B601" s="479" t="s">
        <v>1099</v>
      </c>
      <c r="C601" s="480">
        <v>0</v>
      </c>
      <c r="D601" s="481">
        <v>0</v>
      </c>
      <c r="E601" s="475" t="str">
        <f t="shared" si="32"/>
        <v/>
      </c>
      <c r="F601" s="185" t="str">
        <f t="shared" si="33"/>
        <v>否</v>
      </c>
      <c r="G601" s="204" t="str">
        <f t="shared" si="34"/>
        <v>项</v>
      </c>
    </row>
    <row r="602" ht="36" customHeight="1" spans="1:7">
      <c r="A602" s="478" t="s">
        <v>1100</v>
      </c>
      <c r="B602" s="479" t="s">
        <v>1101</v>
      </c>
      <c r="C602" s="480">
        <v>43</v>
      </c>
      <c r="D602" s="481">
        <v>309</v>
      </c>
      <c r="E602" s="475">
        <f t="shared" si="32"/>
        <v>6.186</v>
      </c>
      <c r="F602" s="185" t="str">
        <f t="shared" si="33"/>
        <v>是</v>
      </c>
      <c r="G602" s="204" t="str">
        <f t="shared" si="34"/>
        <v>项</v>
      </c>
    </row>
    <row r="603" ht="36" customHeight="1" spans="1:7">
      <c r="A603" s="478" t="s">
        <v>1102</v>
      </c>
      <c r="B603" s="479" t="s">
        <v>1103</v>
      </c>
      <c r="C603" s="480">
        <v>0</v>
      </c>
      <c r="D603" s="481">
        <v>10</v>
      </c>
      <c r="E603" s="475" t="str">
        <f t="shared" si="32"/>
        <v/>
      </c>
      <c r="F603" s="185" t="str">
        <f t="shared" si="33"/>
        <v>是</v>
      </c>
      <c r="G603" s="204" t="str">
        <f t="shared" si="34"/>
        <v>项</v>
      </c>
    </row>
    <row r="604" ht="36" customHeight="1" spans="1:7">
      <c r="A604" s="478" t="s">
        <v>1104</v>
      </c>
      <c r="B604" s="479" t="s">
        <v>1105</v>
      </c>
      <c r="C604" s="480">
        <v>25</v>
      </c>
      <c r="D604" s="481">
        <v>42</v>
      </c>
      <c r="E604" s="475">
        <f t="shared" si="32"/>
        <v>0.68</v>
      </c>
      <c r="F604" s="185" t="str">
        <f t="shared" si="33"/>
        <v>是</v>
      </c>
      <c r="G604" s="204" t="str">
        <f t="shared" si="34"/>
        <v>项</v>
      </c>
    </row>
    <row r="605" ht="36" customHeight="1" spans="1:7">
      <c r="A605" s="478" t="s">
        <v>1106</v>
      </c>
      <c r="B605" s="479" t="s">
        <v>1107</v>
      </c>
      <c r="C605" s="480">
        <v>102</v>
      </c>
      <c r="D605" s="481">
        <v>111</v>
      </c>
      <c r="E605" s="475">
        <f t="shared" si="32"/>
        <v>0.088</v>
      </c>
      <c r="F605" s="185" t="str">
        <f t="shared" si="33"/>
        <v>是</v>
      </c>
      <c r="G605" s="204" t="str">
        <f t="shared" si="34"/>
        <v>项</v>
      </c>
    </row>
    <row r="606" ht="36" customHeight="1" spans="1:7">
      <c r="A606" s="472" t="s">
        <v>1108</v>
      </c>
      <c r="B606" s="274" t="s">
        <v>1109</v>
      </c>
      <c r="C606" s="505">
        <f>SUM(C607:C614)</f>
        <v>2655</v>
      </c>
      <c r="D606" s="506">
        <f>SUM(D607:D614)</f>
        <v>3051</v>
      </c>
      <c r="E606" s="475">
        <f t="shared" si="32"/>
        <v>0.149</v>
      </c>
      <c r="F606" s="185" t="str">
        <f t="shared" si="33"/>
        <v>是</v>
      </c>
      <c r="G606" s="204" t="str">
        <f t="shared" si="34"/>
        <v>款</v>
      </c>
    </row>
    <row r="607" ht="36" customHeight="1" spans="1:7">
      <c r="A607" s="478" t="s">
        <v>1110</v>
      </c>
      <c r="B607" s="479" t="s">
        <v>1111</v>
      </c>
      <c r="C607" s="480">
        <v>296</v>
      </c>
      <c r="D607" s="481">
        <v>519</v>
      </c>
      <c r="E607" s="475">
        <f t="shared" si="32"/>
        <v>0.753</v>
      </c>
      <c r="F607" s="185" t="str">
        <f t="shared" si="33"/>
        <v>是</v>
      </c>
      <c r="G607" s="204" t="str">
        <f t="shared" si="34"/>
        <v>项</v>
      </c>
    </row>
    <row r="608" ht="36" customHeight="1" spans="1:7">
      <c r="A608" s="478" t="s">
        <v>1112</v>
      </c>
      <c r="B608" s="479" t="s">
        <v>1113</v>
      </c>
      <c r="C608" s="480">
        <v>294</v>
      </c>
      <c r="D608" s="481">
        <v>448</v>
      </c>
      <c r="E608" s="475">
        <f t="shared" si="32"/>
        <v>0.524</v>
      </c>
      <c r="F608" s="185" t="str">
        <f t="shared" si="33"/>
        <v>是</v>
      </c>
      <c r="G608" s="204" t="str">
        <f t="shared" si="34"/>
        <v>项</v>
      </c>
    </row>
    <row r="609" ht="36" customHeight="1" spans="1:7">
      <c r="A609" s="478" t="s">
        <v>1114</v>
      </c>
      <c r="B609" s="479" t="s">
        <v>1115</v>
      </c>
      <c r="C609" s="480">
        <v>209</v>
      </c>
      <c r="D609" s="481">
        <v>814</v>
      </c>
      <c r="E609" s="475">
        <f t="shared" si="32"/>
        <v>2.895</v>
      </c>
      <c r="F609" s="185" t="str">
        <f t="shared" si="33"/>
        <v>是</v>
      </c>
      <c r="G609" s="204" t="str">
        <f t="shared" si="34"/>
        <v>项</v>
      </c>
    </row>
    <row r="610" s="463" customFormat="1" ht="36" customHeight="1" spans="1:7">
      <c r="A610" s="478" t="s">
        <v>1116</v>
      </c>
      <c r="B610" s="479" t="s">
        <v>1117</v>
      </c>
      <c r="C610" s="480">
        <v>0</v>
      </c>
      <c r="D610" s="481"/>
      <c r="E610" s="475" t="str">
        <f t="shared" si="32"/>
        <v/>
      </c>
      <c r="F610" s="185" t="str">
        <f t="shared" si="33"/>
        <v>否</v>
      </c>
      <c r="G610" s="204" t="str">
        <f t="shared" si="34"/>
        <v>项</v>
      </c>
    </row>
    <row r="611" ht="36" customHeight="1" spans="1:7">
      <c r="A611" s="478" t="s">
        <v>1118</v>
      </c>
      <c r="B611" s="479" t="s">
        <v>1119</v>
      </c>
      <c r="C611" s="480">
        <v>488</v>
      </c>
      <c r="D611" s="481">
        <v>634</v>
      </c>
      <c r="E611" s="475">
        <f t="shared" si="32"/>
        <v>0.299</v>
      </c>
      <c r="F611" s="185" t="str">
        <f t="shared" si="33"/>
        <v>是</v>
      </c>
      <c r="G611" s="204" t="str">
        <f t="shared" si="34"/>
        <v>项</v>
      </c>
    </row>
    <row r="612" ht="36" customHeight="1" spans="1:7">
      <c r="A612" s="478" t="s">
        <v>1120</v>
      </c>
      <c r="B612" s="479" t="s">
        <v>1121</v>
      </c>
      <c r="C612" s="480">
        <v>0</v>
      </c>
      <c r="D612" s="481">
        <v>0</v>
      </c>
      <c r="E612" s="475" t="str">
        <f t="shared" si="32"/>
        <v/>
      </c>
      <c r="F612" s="185" t="str">
        <f t="shared" si="33"/>
        <v>否</v>
      </c>
      <c r="G612" s="204" t="str">
        <f t="shared" si="34"/>
        <v>项</v>
      </c>
    </row>
    <row r="613" ht="36" customHeight="1" spans="1:6">
      <c r="A613" s="492" t="s">
        <v>1122</v>
      </c>
      <c r="B613" s="493" t="s">
        <v>1123</v>
      </c>
      <c r="C613" s="507"/>
      <c r="D613" s="481">
        <v>28</v>
      </c>
      <c r="E613" s="475"/>
      <c r="F613" s="185"/>
    </row>
    <row r="614" ht="36" customHeight="1" spans="1:7">
      <c r="A614" s="478" t="s">
        <v>1124</v>
      </c>
      <c r="B614" s="479" t="s">
        <v>1125</v>
      </c>
      <c r="C614" s="480">
        <v>1368</v>
      </c>
      <c r="D614" s="481">
        <v>608</v>
      </c>
      <c r="E614" s="475">
        <f t="shared" ref="E614:E657" si="35">IF(C614&gt;0,D614/C614-1,IF(C614&lt;0,-(D614/C614-1),""))</f>
        <v>-0.556</v>
      </c>
      <c r="F614" s="185" t="str">
        <f t="shared" ref="F614:F657" si="36">IF(LEN(A614)=3,"是",IF(B614&lt;&gt;"",IF(SUM(C614:D614)&lt;&gt;0,"是","否"),"是"))</f>
        <v>是</v>
      </c>
      <c r="G614" s="204" t="str">
        <f t="shared" ref="G614:G657" si="37">IF(LEN(A614)=3,"类",IF(LEN(A614)=5,"款","项"))</f>
        <v>项</v>
      </c>
    </row>
    <row r="615" ht="36" customHeight="1" spans="1:7">
      <c r="A615" s="472" t="s">
        <v>1126</v>
      </c>
      <c r="B615" s="274" t="s">
        <v>1127</v>
      </c>
      <c r="C615" s="498">
        <f>SUM(C616:C621)</f>
        <v>1215</v>
      </c>
      <c r="D615" s="499">
        <f>SUM(D616:D621)</f>
        <v>1120</v>
      </c>
      <c r="E615" s="475">
        <f t="shared" si="35"/>
        <v>-0.078</v>
      </c>
      <c r="F615" s="185" t="str">
        <f t="shared" si="36"/>
        <v>是</v>
      </c>
      <c r="G615" s="204" t="str">
        <f t="shared" si="37"/>
        <v>款</v>
      </c>
    </row>
    <row r="616" s="463" customFormat="1" ht="36" customHeight="1" spans="1:7">
      <c r="A616" s="478" t="s">
        <v>1128</v>
      </c>
      <c r="B616" s="479" t="s">
        <v>1129</v>
      </c>
      <c r="C616" s="480">
        <v>225</v>
      </c>
      <c r="D616" s="481">
        <v>158</v>
      </c>
      <c r="E616" s="475">
        <f t="shared" si="35"/>
        <v>-0.298</v>
      </c>
      <c r="F616" s="185" t="str">
        <f t="shared" si="36"/>
        <v>是</v>
      </c>
      <c r="G616" s="204" t="str">
        <f t="shared" si="37"/>
        <v>项</v>
      </c>
    </row>
    <row r="617" ht="36" customHeight="1" spans="1:7">
      <c r="A617" s="478" t="s">
        <v>1130</v>
      </c>
      <c r="B617" s="479" t="s">
        <v>1131</v>
      </c>
      <c r="C617" s="480">
        <v>306</v>
      </c>
      <c r="D617" s="481">
        <v>367</v>
      </c>
      <c r="E617" s="475">
        <f t="shared" si="35"/>
        <v>0.199</v>
      </c>
      <c r="F617" s="185" t="str">
        <f t="shared" si="36"/>
        <v>是</v>
      </c>
      <c r="G617" s="204" t="str">
        <f t="shared" si="37"/>
        <v>项</v>
      </c>
    </row>
    <row r="618" ht="36" customHeight="1" spans="1:7">
      <c r="A618" s="478" t="s">
        <v>1132</v>
      </c>
      <c r="B618" s="479" t="s">
        <v>1133</v>
      </c>
      <c r="C618" s="480">
        <v>0</v>
      </c>
      <c r="D618" s="481">
        <v>0</v>
      </c>
      <c r="E618" s="475" t="str">
        <f t="shared" si="35"/>
        <v/>
      </c>
      <c r="F618" s="185" t="str">
        <f t="shared" si="36"/>
        <v>否</v>
      </c>
      <c r="G618" s="204" t="str">
        <f t="shared" si="37"/>
        <v>项</v>
      </c>
    </row>
    <row r="619" ht="36" customHeight="1" spans="1:7">
      <c r="A619" s="478" t="s">
        <v>1134</v>
      </c>
      <c r="B619" s="479" t="s">
        <v>1135</v>
      </c>
      <c r="C619" s="480">
        <v>20</v>
      </c>
      <c r="D619" s="481">
        <v>128</v>
      </c>
      <c r="E619" s="475">
        <f t="shared" si="35"/>
        <v>5.4</v>
      </c>
      <c r="F619" s="185" t="str">
        <f t="shared" si="36"/>
        <v>是</v>
      </c>
      <c r="G619" s="204" t="str">
        <f t="shared" si="37"/>
        <v>项</v>
      </c>
    </row>
    <row r="620" ht="36" customHeight="1" spans="1:7">
      <c r="A620" s="478" t="s">
        <v>1136</v>
      </c>
      <c r="B620" s="479" t="s">
        <v>1137</v>
      </c>
      <c r="C620" s="480">
        <v>648</v>
      </c>
      <c r="D620" s="481">
        <v>451</v>
      </c>
      <c r="E620" s="475">
        <f t="shared" si="35"/>
        <v>-0.304</v>
      </c>
      <c r="F620" s="185" t="str">
        <f t="shared" si="36"/>
        <v>是</v>
      </c>
      <c r="G620" s="204" t="str">
        <f t="shared" si="37"/>
        <v>项</v>
      </c>
    </row>
    <row r="621" ht="36" customHeight="1" spans="1:7">
      <c r="A621" s="478" t="s">
        <v>1138</v>
      </c>
      <c r="B621" s="479" t="s">
        <v>1139</v>
      </c>
      <c r="C621" s="480">
        <v>16</v>
      </c>
      <c r="D621" s="481">
        <v>16</v>
      </c>
      <c r="E621" s="475">
        <f t="shared" si="35"/>
        <v>0</v>
      </c>
      <c r="F621" s="185" t="str">
        <f t="shared" si="36"/>
        <v>是</v>
      </c>
      <c r="G621" s="204" t="str">
        <f t="shared" si="37"/>
        <v>项</v>
      </c>
    </row>
    <row r="622" ht="36" customHeight="1" spans="1:7">
      <c r="A622" s="472" t="s">
        <v>1140</v>
      </c>
      <c r="B622" s="274" t="s">
        <v>1141</v>
      </c>
      <c r="C622" s="498">
        <f>SUM(C623:C629)</f>
        <v>1926</v>
      </c>
      <c r="D622" s="499">
        <f>SUM(D623:D629)</f>
        <v>2245</v>
      </c>
      <c r="E622" s="475">
        <f t="shared" si="35"/>
        <v>0.166</v>
      </c>
      <c r="F622" s="185" t="str">
        <f t="shared" si="36"/>
        <v>是</v>
      </c>
      <c r="G622" s="204" t="str">
        <f t="shared" si="37"/>
        <v>款</v>
      </c>
    </row>
    <row r="623" ht="36" customHeight="1" spans="1:7">
      <c r="A623" s="478" t="s">
        <v>1142</v>
      </c>
      <c r="B623" s="479" t="s">
        <v>1143</v>
      </c>
      <c r="C623" s="480">
        <v>337</v>
      </c>
      <c r="D623" s="481">
        <v>421</v>
      </c>
      <c r="E623" s="475">
        <f t="shared" si="35"/>
        <v>0.249</v>
      </c>
      <c r="F623" s="185" t="str">
        <f t="shared" si="36"/>
        <v>是</v>
      </c>
      <c r="G623" s="204" t="str">
        <f t="shared" si="37"/>
        <v>项</v>
      </c>
    </row>
    <row r="624" ht="36" customHeight="1" spans="1:7">
      <c r="A624" s="478" t="s">
        <v>1144</v>
      </c>
      <c r="B624" s="479" t="s">
        <v>1145</v>
      </c>
      <c r="C624" s="480">
        <v>573</v>
      </c>
      <c r="D624" s="481">
        <v>1002</v>
      </c>
      <c r="E624" s="475">
        <f t="shared" si="35"/>
        <v>0.749</v>
      </c>
      <c r="F624" s="185" t="str">
        <f t="shared" si="36"/>
        <v>是</v>
      </c>
      <c r="G624" s="204" t="str">
        <f t="shared" si="37"/>
        <v>项</v>
      </c>
    </row>
    <row r="625" ht="36" customHeight="1" spans="1:7">
      <c r="A625" s="478" t="s">
        <v>1146</v>
      </c>
      <c r="B625" s="479" t="s">
        <v>1147</v>
      </c>
      <c r="C625" s="480">
        <v>0</v>
      </c>
      <c r="D625" s="481">
        <v>0</v>
      </c>
      <c r="E625" s="475" t="str">
        <f t="shared" si="35"/>
        <v/>
      </c>
      <c r="F625" s="185" t="str">
        <f t="shared" si="36"/>
        <v>否</v>
      </c>
      <c r="G625" s="204" t="str">
        <f t="shared" si="37"/>
        <v>项</v>
      </c>
    </row>
    <row r="626" ht="36" customHeight="1" spans="1:7">
      <c r="A626" s="478" t="s">
        <v>1148</v>
      </c>
      <c r="B626" s="479" t="s">
        <v>1149</v>
      </c>
      <c r="C626" s="480">
        <v>229</v>
      </c>
      <c r="D626" s="481">
        <v>495</v>
      </c>
      <c r="E626" s="475">
        <f t="shared" si="35"/>
        <v>1.162</v>
      </c>
      <c r="F626" s="185" t="str">
        <f t="shared" si="36"/>
        <v>是</v>
      </c>
      <c r="G626" s="204" t="str">
        <f t="shared" si="37"/>
        <v>项</v>
      </c>
    </row>
    <row r="627" ht="36" customHeight="1" spans="1:7">
      <c r="A627" s="478" t="s">
        <v>1150</v>
      </c>
      <c r="B627" s="479" t="s">
        <v>1151</v>
      </c>
      <c r="C627" s="480">
        <v>0</v>
      </c>
      <c r="D627" s="481">
        <v>0</v>
      </c>
      <c r="E627" s="475" t="str">
        <f t="shared" si="35"/>
        <v/>
      </c>
      <c r="F627" s="185" t="str">
        <f t="shared" si="36"/>
        <v>否</v>
      </c>
      <c r="G627" s="204" t="str">
        <f t="shared" si="37"/>
        <v>项</v>
      </c>
    </row>
    <row r="628" ht="36" customHeight="1" spans="1:7">
      <c r="A628" s="478" t="s">
        <v>1152</v>
      </c>
      <c r="B628" s="479" t="s">
        <v>1153</v>
      </c>
      <c r="C628" s="480">
        <v>787</v>
      </c>
      <c r="D628" s="481">
        <v>327</v>
      </c>
      <c r="E628" s="475">
        <f t="shared" si="35"/>
        <v>-0.584</v>
      </c>
      <c r="F628" s="185" t="str">
        <f t="shared" si="36"/>
        <v>是</v>
      </c>
      <c r="G628" s="204" t="str">
        <f t="shared" si="37"/>
        <v>项</v>
      </c>
    </row>
    <row r="629" ht="36" customHeight="1" spans="1:7">
      <c r="A629" s="478" t="s">
        <v>1154</v>
      </c>
      <c r="B629" s="479" t="s">
        <v>1155</v>
      </c>
      <c r="C629" s="480">
        <v>0</v>
      </c>
      <c r="D629" s="481">
        <v>0</v>
      </c>
      <c r="E629" s="475" t="str">
        <f t="shared" si="35"/>
        <v/>
      </c>
      <c r="F629" s="185" t="str">
        <f t="shared" si="36"/>
        <v>否</v>
      </c>
      <c r="G629" s="204" t="str">
        <f t="shared" si="37"/>
        <v>项</v>
      </c>
    </row>
    <row r="630" ht="36" customHeight="1" spans="1:7">
      <c r="A630" s="472" t="s">
        <v>1156</v>
      </c>
      <c r="B630" s="274" t="s">
        <v>1157</v>
      </c>
      <c r="C630" s="498">
        <f>SUM(C631:C638)</f>
        <v>1387</v>
      </c>
      <c r="D630" s="499">
        <f>SUM(D631:D638)</f>
        <v>1132</v>
      </c>
      <c r="E630" s="475">
        <f t="shared" si="35"/>
        <v>-0.184</v>
      </c>
      <c r="F630" s="185" t="str">
        <f t="shared" si="36"/>
        <v>是</v>
      </c>
      <c r="G630" s="204" t="str">
        <f t="shared" si="37"/>
        <v>款</v>
      </c>
    </row>
    <row r="631" ht="36" customHeight="1" spans="1:7">
      <c r="A631" s="478" t="s">
        <v>1158</v>
      </c>
      <c r="B631" s="479" t="s">
        <v>136</v>
      </c>
      <c r="C631" s="480">
        <v>148</v>
      </c>
      <c r="D631" s="481">
        <v>138</v>
      </c>
      <c r="E631" s="475">
        <f t="shared" si="35"/>
        <v>-0.068</v>
      </c>
      <c r="F631" s="185" t="str">
        <f t="shared" si="36"/>
        <v>是</v>
      </c>
      <c r="G631" s="204" t="str">
        <f t="shared" si="37"/>
        <v>项</v>
      </c>
    </row>
    <row r="632" ht="36" customHeight="1" spans="1:7">
      <c r="A632" s="478" t="s">
        <v>1159</v>
      </c>
      <c r="B632" s="479" t="s">
        <v>138</v>
      </c>
      <c r="C632" s="480">
        <v>0</v>
      </c>
      <c r="D632" s="481">
        <v>0</v>
      </c>
      <c r="E632" s="475" t="str">
        <f t="shared" si="35"/>
        <v/>
      </c>
      <c r="F632" s="185" t="str">
        <f t="shared" si="36"/>
        <v>否</v>
      </c>
      <c r="G632" s="204" t="str">
        <f t="shared" si="37"/>
        <v>项</v>
      </c>
    </row>
    <row r="633" ht="36" customHeight="1" spans="1:7">
      <c r="A633" s="478" t="s">
        <v>1160</v>
      </c>
      <c r="B633" s="479" t="s">
        <v>140</v>
      </c>
      <c r="C633" s="480">
        <v>0</v>
      </c>
      <c r="D633" s="481">
        <v>0</v>
      </c>
      <c r="E633" s="475" t="str">
        <f t="shared" si="35"/>
        <v/>
      </c>
      <c r="F633" s="185" t="str">
        <f t="shared" si="36"/>
        <v>否</v>
      </c>
      <c r="G633" s="204" t="str">
        <f t="shared" si="37"/>
        <v>项</v>
      </c>
    </row>
    <row r="634" ht="36" customHeight="1" spans="1:7">
      <c r="A634" s="478" t="s">
        <v>1161</v>
      </c>
      <c r="B634" s="479" t="s">
        <v>1162</v>
      </c>
      <c r="C634" s="480">
        <v>36</v>
      </c>
      <c r="D634" s="481">
        <v>25</v>
      </c>
      <c r="E634" s="475">
        <f t="shared" si="35"/>
        <v>-0.306</v>
      </c>
      <c r="F634" s="185" t="str">
        <f t="shared" si="36"/>
        <v>是</v>
      </c>
      <c r="G634" s="204" t="str">
        <f t="shared" si="37"/>
        <v>项</v>
      </c>
    </row>
    <row r="635" ht="36" customHeight="1" spans="1:7">
      <c r="A635" s="478" t="s">
        <v>1163</v>
      </c>
      <c r="B635" s="479" t="s">
        <v>1164</v>
      </c>
      <c r="C635" s="480">
        <v>20</v>
      </c>
      <c r="D635" s="481">
        <v>47</v>
      </c>
      <c r="E635" s="475">
        <f t="shared" si="35"/>
        <v>1.35</v>
      </c>
      <c r="F635" s="185" t="str">
        <f t="shared" si="36"/>
        <v>是</v>
      </c>
      <c r="G635" s="204" t="str">
        <f t="shared" si="37"/>
        <v>项</v>
      </c>
    </row>
    <row r="636" ht="36" customHeight="1" spans="1:7">
      <c r="A636" s="478" t="s">
        <v>1165</v>
      </c>
      <c r="B636" s="479" t="s">
        <v>1166</v>
      </c>
      <c r="C636" s="480">
        <v>0</v>
      </c>
      <c r="D636" s="481">
        <v>0</v>
      </c>
      <c r="E636" s="475" t="str">
        <f t="shared" si="35"/>
        <v/>
      </c>
      <c r="F636" s="185" t="str">
        <f t="shared" si="36"/>
        <v>否</v>
      </c>
      <c r="G636" s="204" t="str">
        <f t="shared" si="37"/>
        <v>项</v>
      </c>
    </row>
    <row r="637" ht="36" customHeight="1" spans="1:7">
      <c r="A637" s="478" t="s">
        <v>1167</v>
      </c>
      <c r="B637" s="479" t="s">
        <v>1168</v>
      </c>
      <c r="C637" s="480">
        <v>1167</v>
      </c>
      <c r="D637" s="481">
        <v>899</v>
      </c>
      <c r="E637" s="475">
        <f t="shared" si="35"/>
        <v>-0.23</v>
      </c>
      <c r="F637" s="185" t="str">
        <f t="shared" si="36"/>
        <v>是</v>
      </c>
      <c r="G637" s="204" t="str">
        <f t="shared" si="37"/>
        <v>项</v>
      </c>
    </row>
    <row r="638" ht="36" customHeight="1" spans="1:7">
      <c r="A638" s="478" t="s">
        <v>1169</v>
      </c>
      <c r="B638" s="479" t="s">
        <v>1170</v>
      </c>
      <c r="C638" s="480">
        <v>16</v>
      </c>
      <c r="D638" s="481">
        <v>23</v>
      </c>
      <c r="E638" s="475">
        <f t="shared" si="35"/>
        <v>0.438</v>
      </c>
      <c r="F638" s="185" t="str">
        <f t="shared" si="36"/>
        <v>是</v>
      </c>
      <c r="G638" s="204" t="str">
        <f t="shared" si="37"/>
        <v>项</v>
      </c>
    </row>
    <row r="639" ht="36" customHeight="1" spans="1:7">
      <c r="A639" s="472" t="s">
        <v>1171</v>
      </c>
      <c r="B639" s="274" t="s">
        <v>1172</v>
      </c>
      <c r="C639" s="498">
        <f>SUM(C640:C643)</f>
        <v>61</v>
      </c>
      <c r="D639" s="499">
        <f>SUM(D640:D643)</f>
        <v>105</v>
      </c>
      <c r="E639" s="475">
        <f t="shared" si="35"/>
        <v>0.721</v>
      </c>
      <c r="F639" s="185" t="str">
        <f t="shared" si="36"/>
        <v>是</v>
      </c>
      <c r="G639" s="204" t="str">
        <f t="shared" si="37"/>
        <v>款</v>
      </c>
    </row>
    <row r="640" ht="36" customHeight="1" spans="1:7">
      <c r="A640" s="478" t="s">
        <v>1173</v>
      </c>
      <c r="B640" s="479" t="s">
        <v>136</v>
      </c>
      <c r="C640" s="480">
        <v>56</v>
      </c>
      <c r="D640" s="481">
        <v>97</v>
      </c>
      <c r="E640" s="475">
        <f t="shared" si="35"/>
        <v>0.732</v>
      </c>
      <c r="F640" s="185" t="str">
        <f t="shared" si="36"/>
        <v>是</v>
      </c>
      <c r="G640" s="204" t="str">
        <f t="shared" si="37"/>
        <v>项</v>
      </c>
    </row>
    <row r="641" ht="36" customHeight="1" spans="1:7">
      <c r="A641" s="478" t="s">
        <v>1174</v>
      </c>
      <c r="B641" s="479" t="s">
        <v>138</v>
      </c>
      <c r="C641" s="480">
        <v>0</v>
      </c>
      <c r="D641" s="481">
        <v>0</v>
      </c>
      <c r="E641" s="475" t="str">
        <f t="shared" si="35"/>
        <v/>
      </c>
      <c r="F641" s="185" t="str">
        <f t="shared" si="36"/>
        <v>否</v>
      </c>
      <c r="G641" s="204" t="str">
        <f t="shared" si="37"/>
        <v>项</v>
      </c>
    </row>
    <row r="642" ht="36" customHeight="1" spans="1:7">
      <c r="A642" s="478" t="s">
        <v>1175</v>
      </c>
      <c r="B642" s="479" t="s">
        <v>140</v>
      </c>
      <c r="C642" s="480">
        <v>0</v>
      </c>
      <c r="D642" s="481">
        <v>0</v>
      </c>
      <c r="E642" s="475" t="str">
        <f t="shared" si="35"/>
        <v/>
      </c>
      <c r="F642" s="185" t="str">
        <f t="shared" si="36"/>
        <v>否</v>
      </c>
      <c r="G642" s="204" t="str">
        <f t="shared" si="37"/>
        <v>项</v>
      </c>
    </row>
    <row r="643" ht="36" customHeight="1" spans="1:7">
      <c r="A643" s="478" t="s">
        <v>1176</v>
      </c>
      <c r="B643" s="479" t="s">
        <v>1177</v>
      </c>
      <c r="C643" s="480">
        <v>5</v>
      </c>
      <c r="D643" s="481">
        <v>8</v>
      </c>
      <c r="E643" s="475">
        <f t="shared" si="35"/>
        <v>0.6</v>
      </c>
      <c r="F643" s="185" t="str">
        <f t="shared" si="36"/>
        <v>是</v>
      </c>
      <c r="G643" s="204" t="str">
        <f t="shared" si="37"/>
        <v>项</v>
      </c>
    </row>
    <row r="644" ht="36" customHeight="1" spans="1:7">
      <c r="A644" s="472" t="s">
        <v>1178</v>
      </c>
      <c r="B644" s="274" t="s">
        <v>1179</v>
      </c>
      <c r="C644" s="498">
        <f>SUM(C645:C646)</f>
        <v>7561</v>
      </c>
      <c r="D644" s="499">
        <f>SUM(D645:D646)</f>
        <v>8017</v>
      </c>
      <c r="E644" s="475">
        <f t="shared" si="35"/>
        <v>0.06</v>
      </c>
      <c r="F644" s="185" t="str">
        <f t="shared" si="36"/>
        <v>是</v>
      </c>
      <c r="G644" s="204" t="str">
        <f t="shared" si="37"/>
        <v>款</v>
      </c>
    </row>
    <row r="645" ht="36" customHeight="1" spans="1:7">
      <c r="A645" s="478" t="s">
        <v>1180</v>
      </c>
      <c r="B645" s="479" t="s">
        <v>1181</v>
      </c>
      <c r="C645" s="480">
        <v>1413</v>
      </c>
      <c r="D645" s="481">
        <v>1548</v>
      </c>
      <c r="E645" s="475">
        <f t="shared" si="35"/>
        <v>0.096</v>
      </c>
      <c r="F645" s="185" t="str">
        <f t="shared" si="36"/>
        <v>是</v>
      </c>
      <c r="G645" s="204" t="str">
        <f t="shared" si="37"/>
        <v>项</v>
      </c>
    </row>
    <row r="646" ht="36" customHeight="1" spans="1:7">
      <c r="A646" s="478" t="s">
        <v>1182</v>
      </c>
      <c r="B646" s="479" t="s">
        <v>1183</v>
      </c>
      <c r="C646" s="480">
        <v>6148</v>
      </c>
      <c r="D646" s="481">
        <v>6469</v>
      </c>
      <c r="E646" s="475">
        <f t="shared" si="35"/>
        <v>0.052</v>
      </c>
      <c r="F646" s="185" t="str">
        <f t="shared" si="36"/>
        <v>是</v>
      </c>
      <c r="G646" s="204" t="str">
        <f t="shared" si="37"/>
        <v>项</v>
      </c>
    </row>
    <row r="647" ht="36" customHeight="1" spans="1:7">
      <c r="A647" s="472" t="s">
        <v>1184</v>
      </c>
      <c r="B647" s="274" t="s">
        <v>1185</v>
      </c>
      <c r="C647" s="498">
        <f>SUM(C648:C649)</f>
        <v>351</v>
      </c>
      <c r="D647" s="499">
        <f>SUM(D648:D649)</f>
        <v>381</v>
      </c>
      <c r="E647" s="475">
        <f t="shared" si="35"/>
        <v>0.085</v>
      </c>
      <c r="F647" s="185" t="str">
        <f t="shared" si="36"/>
        <v>是</v>
      </c>
      <c r="G647" s="204" t="str">
        <f t="shared" si="37"/>
        <v>款</v>
      </c>
    </row>
    <row r="648" ht="36" customHeight="1" spans="1:7">
      <c r="A648" s="478" t="s">
        <v>1186</v>
      </c>
      <c r="B648" s="479" t="s">
        <v>1187</v>
      </c>
      <c r="C648" s="480">
        <v>310</v>
      </c>
      <c r="D648" s="481">
        <v>371</v>
      </c>
      <c r="E648" s="475">
        <f t="shared" si="35"/>
        <v>0.197</v>
      </c>
      <c r="F648" s="185" t="str">
        <f t="shared" si="36"/>
        <v>是</v>
      </c>
      <c r="G648" s="204" t="str">
        <f t="shared" si="37"/>
        <v>项</v>
      </c>
    </row>
    <row r="649" ht="36" customHeight="1" spans="1:7">
      <c r="A649" s="478" t="s">
        <v>1188</v>
      </c>
      <c r="B649" s="479" t="s">
        <v>1189</v>
      </c>
      <c r="C649" s="480">
        <v>41</v>
      </c>
      <c r="D649" s="481">
        <v>10</v>
      </c>
      <c r="E649" s="475">
        <f t="shared" si="35"/>
        <v>-0.756</v>
      </c>
      <c r="F649" s="185" t="str">
        <f t="shared" si="36"/>
        <v>是</v>
      </c>
      <c r="G649" s="204" t="str">
        <f t="shared" si="37"/>
        <v>项</v>
      </c>
    </row>
    <row r="650" ht="36" customHeight="1" spans="1:7">
      <c r="A650" s="472" t="s">
        <v>1190</v>
      </c>
      <c r="B650" s="274" t="s">
        <v>1191</v>
      </c>
      <c r="C650" s="505">
        <f>SUM(C651:C652)</f>
        <v>1789</v>
      </c>
      <c r="D650" s="506">
        <f>SUM(D651:D652)</f>
        <v>1777</v>
      </c>
      <c r="E650" s="475">
        <f t="shared" si="35"/>
        <v>-0.007</v>
      </c>
      <c r="F650" s="185" t="str">
        <f t="shared" si="36"/>
        <v>是</v>
      </c>
      <c r="G650" s="204" t="str">
        <f t="shared" si="37"/>
        <v>款</v>
      </c>
    </row>
    <row r="651" ht="36" customHeight="1" spans="1:7">
      <c r="A651" s="478" t="s">
        <v>1192</v>
      </c>
      <c r="B651" s="479" t="s">
        <v>1193</v>
      </c>
      <c r="C651" s="480">
        <v>0</v>
      </c>
      <c r="D651" s="481">
        <v>511</v>
      </c>
      <c r="E651" s="475" t="str">
        <f t="shared" si="35"/>
        <v/>
      </c>
      <c r="F651" s="185" t="str">
        <f t="shared" si="36"/>
        <v>是</v>
      </c>
      <c r="G651" s="204" t="str">
        <f t="shared" si="37"/>
        <v>项</v>
      </c>
    </row>
    <row r="652" ht="36" customHeight="1" spans="1:7">
      <c r="A652" s="478" t="s">
        <v>1194</v>
      </c>
      <c r="B652" s="479" t="s">
        <v>1195</v>
      </c>
      <c r="C652" s="480">
        <v>1789</v>
      </c>
      <c r="D652" s="481">
        <v>1266</v>
      </c>
      <c r="E652" s="475">
        <f t="shared" si="35"/>
        <v>-0.292</v>
      </c>
      <c r="F652" s="185" t="str">
        <f t="shared" si="36"/>
        <v>是</v>
      </c>
      <c r="G652" s="204" t="str">
        <f t="shared" si="37"/>
        <v>项</v>
      </c>
    </row>
    <row r="653" ht="36" customHeight="1" spans="1:7">
      <c r="A653" s="472" t="s">
        <v>1196</v>
      </c>
      <c r="B653" s="274" t="s">
        <v>1197</v>
      </c>
      <c r="C653" s="486">
        <f>SUM(C654:C655)</f>
        <v>0</v>
      </c>
      <c r="D653" s="487">
        <f>SUM(D654:D655)</f>
        <v>0</v>
      </c>
      <c r="E653" s="475" t="str">
        <f t="shared" si="35"/>
        <v/>
      </c>
      <c r="F653" s="185" t="str">
        <f t="shared" si="36"/>
        <v>否</v>
      </c>
      <c r="G653" s="204" t="str">
        <f t="shared" si="37"/>
        <v>款</v>
      </c>
    </row>
    <row r="654" ht="36" customHeight="1" spans="1:7">
      <c r="A654" s="478" t="s">
        <v>1198</v>
      </c>
      <c r="B654" s="479" t="s">
        <v>1199</v>
      </c>
      <c r="C654" s="480">
        <v>0</v>
      </c>
      <c r="D654" s="481">
        <v>0</v>
      </c>
      <c r="E654" s="475" t="str">
        <f t="shared" si="35"/>
        <v/>
      </c>
      <c r="F654" s="185" t="str">
        <f t="shared" si="36"/>
        <v>否</v>
      </c>
      <c r="G654" s="204" t="str">
        <f t="shared" si="37"/>
        <v>项</v>
      </c>
    </row>
    <row r="655" ht="36" customHeight="1" spans="1:7">
      <c r="A655" s="478" t="s">
        <v>1200</v>
      </c>
      <c r="B655" s="479" t="s">
        <v>1201</v>
      </c>
      <c r="C655" s="480">
        <v>0</v>
      </c>
      <c r="D655" s="481">
        <v>0</v>
      </c>
      <c r="E655" s="475" t="str">
        <f t="shared" si="35"/>
        <v/>
      </c>
      <c r="F655" s="185" t="str">
        <f t="shared" si="36"/>
        <v>否</v>
      </c>
      <c r="G655" s="204" t="str">
        <f t="shared" si="37"/>
        <v>项</v>
      </c>
    </row>
    <row r="656" ht="36" customHeight="1" spans="1:7">
      <c r="A656" s="472" t="s">
        <v>1202</v>
      </c>
      <c r="B656" s="274" t="s">
        <v>1203</v>
      </c>
      <c r="C656" s="498">
        <f>SUM(C657:C658)</f>
        <v>389</v>
      </c>
      <c r="D656" s="499">
        <f>SUM(D657:D658)</f>
        <v>5</v>
      </c>
      <c r="E656" s="475">
        <f t="shared" si="35"/>
        <v>-0.987</v>
      </c>
      <c r="F656" s="185" t="str">
        <f t="shared" si="36"/>
        <v>是</v>
      </c>
      <c r="G656" s="204" t="str">
        <f t="shared" si="37"/>
        <v>款</v>
      </c>
    </row>
    <row r="657" ht="36" customHeight="1" spans="1:7">
      <c r="A657" s="478" t="s">
        <v>1204</v>
      </c>
      <c r="B657" s="479" t="s">
        <v>1205</v>
      </c>
      <c r="C657" s="480">
        <v>377</v>
      </c>
      <c r="D657" s="481">
        <v>0</v>
      </c>
      <c r="E657" s="475">
        <f t="shared" si="35"/>
        <v>-1</v>
      </c>
      <c r="F657" s="185" t="str">
        <f t="shared" si="36"/>
        <v>是</v>
      </c>
      <c r="G657" s="204" t="str">
        <f t="shared" si="37"/>
        <v>项</v>
      </c>
    </row>
    <row r="658" ht="36" customHeight="1" spans="1:7">
      <c r="A658" s="478" t="s">
        <v>1206</v>
      </c>
      <c r="B658" s="479" t="s">
        <v>1207</v>
      </c>
      <c r="C658" s="480">
        <v>12</v>
      </c>
      <c r="D658" s="481">
        <v>5</v>
      </c>
      <c r="E658" s="475">
        <f t="shared" ref="E658:E721" si="38">IF(C658&gt;0,D658/C658-1,IF(C658&lt;0,-(D658/C658-1),""))</f>
        <v>-0.583</v>
      </c>
      <c r="F658" s="185" t="str">
        <f t="shared" ref="F658:F721" si="39">IF(LEN(A658)=3,"是",IF(B658&lt;&gt;"",IF(SUM(C658:D658)&lt;&gt;0,"是","否"),"是"))</f>
        <v>是</v>
      </c>
      <c r="G658" s="204" t="str">
        <f t="shared" ref="G658:G721" si="40">IF(LEN(A658)=3,"类",IF(LEN(A658)=5,"款","项"))</f>
        <v>项</v>
      </c>
    </row>
    <row r="659" ht="36" customHeight="1" spans="1:7">
      <c r="A659" s="472" t="s">
        <v>1208</v>
      </c>
      <c r="B659" s="274" t="s">
        <v>1209</v>
      </c>
      <c r="C659" s="486">
        <f>SUM(C660:C662)</f>
        <v>5665</v>
      </c>
      <c r="D659" s="487">
        <f>SUM(D660:D662)</f>
        <v>420</v>
      </c>
      <c r="E659" s="475">
        <f t="shared" si="38"/>
        <v>-0.926</v>
      </c>
      <c r="F659" s="185" t="str">
        <f t="shared" si="39"/>
        <v>是</v>
      </c>
      <c r="G659" s="204" t="str">
        <f t="shared" si="40"/>
        <v>款</v>
      </c>
    </row>
    <row r="660" ht="36" customHeight="1" spans="1:7">
      <c r="A660" s="478" t="s">
        <v>1210</v>
      </c>
      <c r="B660" s="479" t="s">
        <v>1211</v>
      </c>
      <c r="C660" s="480">
        <v>0</v>
      </c>
      <c r="D660" s="481">
        <v>0</v>
      </c>
      <c r="E660" s="475" t="str">
        <f t="shared" si="38"/>
        <v/>
      </c>
      <c r="F660" s="185" t="str">
        <f t="shared" si="39"/>
        <v>否</v>
      </c>
      <c r="G660" s="204" t="str">
        <f t="shared" si="40"/>
        <v>项</v>
      </c>
    </row>
    <row r="661" ht="36" customHeight="1" spans="1:7">
      <c r="A661" s="478" t="s">
        <v>1212</v>
      </c>
      <c r="B661" s="479" t="s">
        <v>1213</v>
      </c>
      <c r="C661" s="480">
        <v>5665</v>
      </c>
      <c r="D661" s="481">
        <v>420</v>
      </c>
      <c r="E661" s="475">
        <f t="shared" si="38"/>
        <v>-0.926</v>
      </c>
      <c r="F661" s="185" t="str">
        <f t="shared" si="39"/>
        <v>是</v>
      </c>
      <c r="G661" s="204" t="str">
        <f t="shared" si="40"/>
        <v>项</v>
      </c>
    </row>
    <row r="662" ht="36" customHeight="1" spans="1:7">
      <c r="A662" s="478" t="s">
        <v>1214</v>
      </c>
      <c r="B662" s="479" t="s">
        <v>1215</v>
      </c>
      <c r="C662" s="480">
        <v>0</v>
      </c>
      <c r="D662" s="481">
        <v>0</v>
      </c>
      <c r="E662" s="475" t="str">
        <f t="shared" si="38"/>
        <v/>
      </c>
      <c r="F662" s="185" t="str">
        <f t="shared" si="39"/>
        <v>否</v>
      </c>
      <c r="G662" s="204" t="str">
        <f t="shared" si="40"/>
        <v>项</v>
      </c>
    </row>
    <row r="663" ht="36" customHeight="1" spans="1:7">
      <c r="A663" s="472" t="s">
        <v>1216</v>
      </c>
      <c r="B663" s="274" t="s">
        <v>1217</v>
      </c>
      <c r="C663" s="498">
        <f>SUM(C664:C667)</f>
        <v>0</v>
      </c>
      <c r="D663" s="499">
        <f>SUM(D664:D667)</f>
        <v>0</v>
      </c>
      <c r="E663" s="475" t="str">
        <f t="shared" si="38"/>
        <v/>
      </c>
      <c r="F663" s="185" t="str">
        <f t="shared" si="39"/>
        <v>否</v>
      </c>
      <c r="G663" s="204" t="str">
        <f t="shared" si="40"/>
        <v>款</v>
      </c>
    </row>
    <row r="664" ht="36" customHeight="1" spans="1:7">
      <c r="A664" s="478" t="s">
        <v>1218</v>
      </c>
      <c r="B664" s="479" t="s">
        <v>1219</v>
      </c>
      <c r="C664" s="480">
        <v>0</v>
      </c>
      <c r="D664" s="481">
        <v>0</v>
      </c>
      <c r="E664" s="475" t="str">
        <f t="shared" si="38"/>
        <v/>
      </c>
      <c r="F664" s="185" t="str">
        <f t="shared" si="39"/>
        <v>否</v>
      </c>
      <c r="G664" s="204" t="str">
        <f t="shared" si="40"/>
        <v>项</v>
      </c>
    </row>
    <row r="665" ht="36" customHeight="1" spans="1:7">
      <c r="A665" s="478" t="s">
        <v>1220</v>
      </c>
      <c r="B665" s="479" t="s">
        <v>1221</v>
      </c>
      <c r="C665" s="480">
        <v>0</v>
      </c>
      <c r="D665" s="481">
        <v>0</v>
      </c>
      <c r="E665" s="475" t="str">
        <f t="shared" si="38"/>
        <v/>
      </c>
      <c r="F665" s="185" t="str">
        <f t="shared" si="39"/>
        <v>否</v>
      </c>
      <c r="G665" s="204" t="str">
        <f t="shared" si="40"/>
        <v>项</v>
      </c>
    </row>
    <row r="666" ht="36" customHeight="1" spans="1:7">
      <c r="A666" s="478" t="s">
        <v>1222</v>
      </c>
      <c r="B666" s="479" t="s">
        <v>1223</v>
      </c>
      <c r="C666" s="480">
        <v>0</v>
      </c>
      <c r="D666" s="481"/>
      <c r="E666" s="475" t="str">
        <f t="shared" si="38"/>
        <v/>
      </c>
      <c r="F666" s="185" t="str">
        <f t="shared" si="39"/>
        <v>否</v>
      </c>
      <c r="G666" s="204" t="str">
        <f t="shared" si="40"/>
        <v>项</v>
      </c>
    </row>
    <row r="667" ht="36" customHeight="1" spans="1:7">
      <c r="A667" s="478" t="s">
        <v>1224</v>
      </c>
      <c r="B667" s="479" t="s">
        <v>1225</v>
      </c>
      <c r="C667" s="480">
        <v>0</v>
      </c>
      <c r="D667" s="481">
        <v>0</v>
      </c>
      <c r="E667" s="475" t="str">
        <f t="shared" si="38"/>
        <v/>
      </c>
      <c r="F667" s="185" t="str">
        <f t="shared" si="39"/>
        <v>否</v>
      </c>
      <c r="G667" s="204" t="str">
        <f t="shared" si="40"/>
        <v>项</v>
      </c>
    </row>
    <row r="668" ht="36" customHeight="1" spans="1:7">
      <c r="A668" s="472" t="s">
        <v>1226</v>
      </c>
      <c r="B668" s="274" t="s">
        <v>1227</v>
      </c>
      <c r="C668" s="505">
        <f>SUM(C669:C675)</f>
        <v>406</v>
      </c>
      <c r="D668" s="506">
        <f>SUM(D669:D675)</f>
        <v>470</v>
      </c>
      <c r="E668" s="475">
        <f t="shared" si="38"/>
        <v>0.158</v>
      </c>
      <c r="F668" s="185" t="str">
        <f t="shared" si="39"/>
        <v>是</v>
      </c>
      <c r="G668" s="204" t="str">
        <f t="shared" si="40"/>
        <v>款</v>
      </c>
    </row>
    <row r="669" ht="36" customHeight="1" spans="1:7">
      <c r="A669" s="478" t="s">
        <v>1228</v>
      </c>
      <c r="B669" s="479" t="s">
        <v>136</v>
      </c>
      <c r="C669" s="480">
        <v>364</v>
      </c>
      <c r="D669" s="481">
        <v>291</v>
      </c>
      <c r="E669" s="475">
        <f t="shared" si="38"/>
        <v>-0.201</v>
      </c>
      <c r="F669" s="185" t="str">
        <f t="shared" si="39"/>
        <v>是</v>
      </c>
      <c r="G669" s="204" t="str">
        <f t="shared" si="40"/>
        <v>项</v>
      </c>
    </row>
    <row r="670" ht="36" customHeight="1" spans="1:7">
      <c r="A670" s="478" t="s">
        <v>1229</v>
      </c>
      <c r="B670" s="479" t="s">
        <v>138</v>
      </c>
      <c r="C670" s="480">
        <v>0</v>
      </c>
      <c r="D670" s="481">
        <v>0</v>
      </c>
      <c r="E670" s="475" t="str">
        <f t="shared" si="38"/>
        <v/>
      </c>
      <c r="F670" s="185" t="str">
        <f t="shared" si="39"/>
        <v>否</v>
      </c>
      <c r="G670" s="204" t="str">
        <f t="shared" si="40"/>
        <v>项</v>
      </c>
    </row>
    <row r="671" ht="36" customHeight="1" spans="1:7">
      <c r="A671" s="478" t="s">
        <v>1230</v>
      </c>
      <c r="B671" s="479" t="s">
        <v>140</v>
      </c>
      <c r="C671" s="480">
        <v>0</v>
      </c>
      <c r="D671" s="481">
        <v>0</v>
      </c>
      <c r="E671" s="475" t="str">
        <f t="shared" si="38"/>
        <v/>
      </c>
      <c r="F671" s="185" t="str">
        <f t="shared" si="39"/>
        <v>否</v>
      </c>
      <c r="G671" s="204" t="str">
        <f t="shared" si="40"/>
        <v>项</v>
      </c>
    </row>
    <row r="672" ht="36" customHeight="1" spans="1:7">
      <c r="A672" s="478" t="s">
        <v>1231</v>
      </c>
      <c r="B672" s="479" t="s">
        <v>1232</v>
      </c>
      <c r="C672" s="480">
        <v>21</v>
      </c>
      <c r="D672" s="481">
        <v>62</v>
      </c>
      <c r="E672" s="475">
        <f t="shared" si="38"/>
        <v>1.952</v>
      </c>
      <c r="F672" s="185" t="str">
        <f t="shared" si="39"/>
        <v>是</v>
      </c>
      <c r="G672" s="204" t="str">
        <f t="shared" si="40"/>
        <v>项</v>
      </c>
    </row>
    <row r="673" ht="36" customHeight="1" spans="1:7">
      <c r="A673" s="478" t="s">
        <v>1233</v>
      </c>
      <c r="B673" s="479" t="s">
        <v>1234</v>
      </c>
      <c r="C673" s="480">
        <v>0</v>
      </c>
      <c r="D673" s="481">
        <v>0</v>
      </c>
      <c r="E673" s="475" t="str">
        <f t="shared" si="38"/>
        <v/>
      </c>
      <c r="F673" s="185" t="str">
        <f t="shared" si="39"/>
        <v>否</v>
      </c>
      <c r="G673" s="204" t="str">
        <f t="shared" si="40"/>
        <v>项</v>
      </c>
    </row>
    <row r="674" ht="36" customHeight="1" spans="1:7">
      <c r="A674" s="478" t="s">
        <v>1235</v>
      </c>
      <c r="B674" s="479" t="s">
        <v>154</v>
      </c>
      <c r="C674" s="480">
        <v>0</v>
      </c>
      <c r="D674" s="481">
        <v>92</v>
      </c>
      <c r="E674" s="475" t="str">
        <f t="shared" si="38"/>
        <v/>
      </c>
      <c r="F674" s="185" t="str">
        <f t="shared" si="39"/>
        <v>是</v>
      </c>
      <c r="G674" s="204" t="str">
        <f t="shared" si="40"/>
        <v>项</v>
      </c>
    </row>
    <row r="675" ht="36" customHeight="1" spans="1:7">
      <c r="A675" s="478" t="s">
        <v>1236</v>
      </c>
      <c r="B675" s="479" t="s">
        <v>1237</v>
      </c>
      <c r="C675" s="480">
        <v>21</v>
      </c>
      <c r="D675" s="481">
        <v>25</v>
      </c>
      <c r="E675" s="475">
        <f t="shared" si="38"/>
        <v>0.19</v>
      </c>
      <c r="F675" s="185" t="str">
        <f t="shared" si="39"/>
        <v>是</v>
      </c>
      <c r="G675" s="204" t="str">
        <f t="shared" si="40"/>
        <v>项</v>
      </c>
    </row>
    <row r="676" ht="36" customHeight="1" spans="1:7">
      <c r="A676" s="472" t="s">
        <v>1238</v>
      </c>
      <c r="B676" s="274" t="s">
        <v>1239</v>
      </c>
      <c r="C676" s="505">
        <f>SUM(C677:C678)</f>
        <v>55</v>
      </c>
      <c r="D676" s="506">
        <f>SUM(D677:D678)</f>
        <v>105</v>
      </c>
      <c r="E676" s="475">
        <f t="shared" si="38"/>
        <v>0.909</v>
      </c>
      <c r="F676" s="185" t="str">
        <f t="shared" si="39"/>
        <v>是</v>
      </c>
      <c r="G676" s="204" t="str">
        <f t="shared" si="40"/>
        <v>款</v>
      </c>
    </row>
    <row r="677" ht="36" customHeight="1" spans="1:7">
      <c r="A677" s="478" t="s">
        <v>1240</v>
      </c>
      <c r="B677" s="479" t="s">
        <v>1241</v>
      </c>
      <c r="C677" s="480">
        <v>55</v>
      </c>
      <c r="D677" s="481">
        <v>105</v>
      </c>
      <c r="E677" s="475">
        <f t="shared" si="38"/>
        <v>0.909</v>
      </c>
      <c r="F677" s="185" t="str">
        <f t="shared" si="39"/>
        <v>是</v>
      </c>
      <c r="G677" s="204" t="str">
        <f t="shared" si="40"/>
        <v>项</v>
      </c>
    </row>
    <row r="678" ht="36" customHeight="1" spans="1:7">
      <c r="A678" s="478" t="s">
        <v>1242</v>
      </c>
      <c r="B678" s="479" t="s">
        <v>1243</v>
      </c>
      <c r="C678" s="480">
        <v>0</v>
      </c>
      <c r="D678" s="481">
        <v>0</v>
      </c>
      <c r="E678" s="475" t="str">
        <f t="shared" si="38"/>
        <v/>
      </c>
      <c r="F678" s="185" t="str">
        <f t="shared" si="39"/>
        <v>否</v>
      </c>
      <c r="G678" s="204" t="str">
        <f t="shared" si="40"/>
        <v>项</v>
      </c>
    </row>
    <row r="679" ht="36" customHeight="1" spans="1:7">
      <c r="A679" s="472" t="s">
        <v>1244</v>
      </c>
      <c r="B679" s="274" t="s">
        <v>1245</v>
      </c>
      <c r="C679" s="476">
        <f>SUM(C680)</f>
        <v>966</v>
      </c>
      <c r="D679" s="477">
        <f>SUM(D680)</f>
        <v>1332</v>
      </c>
      <c r="E679" s="475">
        <f t="shared" si="38"/>
        <v>0.379</v>
      </c>
      <c r="F679" s="185" t="str">
        <f t="shared" si="39"/>
        <v>是</v>
      </c>
      <c r="G679" s="204" t="str">
        <f t="shared" si="40"/>
        <v>款</v>
      </c>
    </row>
    <row r="680" ht="36" customHeight="1" spans="1:7">
      <c r="A680" s="479">
        <v>2089999</v>
      </c>
      <c r="B680" s="479" t="s">
        <v>1246</v>
      </c>
      <c r="C680" s="480">
        <v>966</v>
      </c>
      <c r="D680" s="481">
        <v>1332</v>
      </c>
      <c r="E680" s="475">
        <f t="shared" si="38"/>
        <v>0.379</v>
      </c>
      <c r="F680" s="185" t="str">
        <f t="shared" si="39"/>
        <v>是</v>
      </c>
      <c r="G680" s="204" t="str">
        <f t="shared" si="40"/>
        <v>项</v>
      </c>
    </row>
    <row r="681" ht="36" customHeight="1" spans="1:7">
      <c r="A681" s="274" t="s">
        <v>1247</v>
      </c>
      <c r="B681" s="495" t="s">
        <v>526</v>
      </c>
      <c r="C681" s="496">
        <v>0</v>
      </c>
      <c r="D681" s="497"/>
      <c r="E681" s="475" t="str">
        <f t="shared" si="38"/>
        <v/>
      </c>
      <c r="F681" s="185" t="str">
        <f t="shared" si="39"/>
        <v>否</v>
      </c>
      <c r="G681" s="204" t="str">
        <f t="shared" si="40"/>
        <v>项</v>
      </c>
    </row>
    <row r="682" ht="36" customHeight="1" spans="1:7">
      <c r="A682" s="274" t="s">
        <v>1248</v>
      </c>
      <c r="B682" s="495" t="s">
        <v>1249</v>
      </c>
      <c r="C682" s="496">
        <v>0</v>
      </c>
      <c r="D682" s="497"/>
      <c r="E682" s="475" t="str">
        <f t="shared" si="38"/>
        <v/>
      </c>
      <c r="F682" s="185" t="str">
        <f t="shared" si="39"/>
        <v>否</v>
      </c>
      <c r="G682" s="204" t="str">
        <f t="shared" si="40"/>
        <v>项</v>
      </c>
    </row>
    <row r="683" ht="36" customHeight="1" spans="1:7">
      <c r="A683" s="472" t="s">
        <v>61</v>
      </c>
      <c r="B683" s="274" t="s">
        <v>62</v>
      </c>
      <c r="C683" s="473">
        <f>SUM(C684,C689,C707,C703,C719,C722,C726,C731,C735,C739,C742,C751,C753)</f>
        <v>31081</v>
      </c>
      <c r="D683" s="474">
        <f>SUM(D684,D689,D707,D703,D719,D722,D726,D731,D735,D739,D742,D751,D753)</f>
        <v>30387</v>
      </c>
      <c r="E683" s="475">
        <f t="shared" si="38"/>
        <v>-0.022</v>
      </c>
      <c r="F683" s="185" t="str">
        <f t="shared" si="39"/>
        <v>是</v>
      </c>
      <c r="G683" s="204" t="str">
        <f t="shared" si="40"/>
        <v>类</v>
      </c>
    </row>
    <row r="684" ht="36" customHeight="1" spans="1:7">
      <c r="A684" s="472" t="s">
        <v>1250</v>
      </c>
      <c r="B684" s="274" t="s">
        <v>1251</v>
      </c>
      <c r="C684" s="498">
        <f>SUM(C685:C688)</f>
        <v>564</v>
      </c>
      <c r="D684" s="499">
        <f>SUM(D685:D688)</f>
        <v>648</v>
      </c>
      <c r="E684" s="475">
        <f t="shared" si="38"/>
        <v>0.149</v>
      </c>
      <c r="F684" s="185" t="str">
        <f t="shared" si="39"/>
        <v>是</v>
      </c>
      <c r="G684" s="204" t="str">
        <f t="shared" si="40"/>
        <v>款</v>
      </c>
    </row>
    <row r="685" ht="36" customHeight="1" spans="1:7">
      <c r="A685" s="478" t="s">
        <v>1252</v>
      </c>
      <c r="B685" s="479" t="s">
        <v>136</v>
      </c>
      <c r="C685" s="480">
        <v>468</v>
      </c>
      <c r="D685" s="481">
        <v>469</v>
      </c>
      <c r="E685" s="475">
        <f t="shared" si="38"/>
        <v>0.002</v>
      </c>
      <c r="F685" s="185" t="str">
        <f t="shared" si="39"/>
        <v>是</v>
      </c>
      <c r="G685" s="204" t="str">
        <f t="shared" si="40"/>
        <v>项</v>
      </c>
    </row>
    <row r="686" ht="36" customHeight="1" spans="1:7">
      <c r="A686" s="478" t="s">
        <v>1253</v>
      </c>
      <c r="B686" s="479" t="s">
        <v>138</v>
      </c>
      <c r="C686" s="480">
        <v>0</v>
      </c>
      <c r="D686" s="481">
        <v>0</v>
      </c>
      <c r="E686" s="475" t="str">
        <f t="shared" si="38"/>
        <v/>
      </c>
      <c r="F686" s="185" t="str">
        <f t="shared" si="39"/>
        <v>否</v>
      </c>
      <c r="G686" s="204" t="str">
        <f t="shared" si="40"/>
        <v>项</v>
      </c>
    </row>
    <row r="687" ht="36" customHeight="1" spans="1:7">
      <c r="A687" s="478" t="s">
        <v>1254</v>
      </c>
      <c r="B687" s="479" t="s">
        <v>140</v>
      </c>
      <c r="C687" s="480">
        <v>0</v>
      </c>
      <c r="D687" s="481">
        <v>0</v>
      </c>
      <c r="E687" s="475" t="str">
        <f t="shared" si="38"/>
        <v/>
      </c>
      <c r="F687" s="185" t="str">
        <f t="shared" si="39"/>
        <v>否</v>
      </c>
      <c r="G687" s="204" t="str">
        <f t="shared" si="40"/>
        <v>项</v>
      </c>
    </row>
    <row r="688" ht="36" customHeight="1" spans="1:7">
      <c r="A688" s="478" t="s">
        <v>1255</v>
      </c>
      <c r="B688" s="479" t="s">
        <v>1256</v>
      </c>
      <c r="C688" s="480">
        <v>96</v>
      </c>
      <c r="D688" s="481">
        <v>179</v>
      </c>
      <c r="E688" s="475">
        <f t="shared" si="38"/>
        <v>0.865</v>
      </c>
      <c r="F688" s="185" t="str">
        <f t="shared" si="39"/>
        <v>是</v>
      </c>
      <c r="G688" s="204" t="str">
        <f t="shared" si="40"/>
        <v>项</v>
      </c>
    </row>
    <row r="689" ht="36" customHeight="1" spans="1:7">
      <c r="A689" s="472" t="s">
        <v>1257</v>
      </c>
      <c r="B689" s="274" t="s">
        <v>1258</v>
      </c>
      <c r="C689" s="505">
        <f>SUM(C690:C702)</f>
        <v>2731</v>
      </c>
      <c r="D689" s="506">
        <f>SUM(D690:D702)</f>
        <v>3382</v>
      </c>
      <c r="E689" s="475">
        <f t="shared" si="38"/>
        <v>0.238</v>
      </c>
      <c r="F689" s="185" t="str">
        <f t="shared" si="39"/>
        <v>是</v>
      </c>
      <c r="G689" s="204" t="str">
        <f t="shared" si="40"/>
        <v>款</v>
      </c>
    </row>
    <row r="690" ht="36" customHeight="1" spans="1:7">
      <c r="A690" s="478" t="s">
        <v>1259</v>
      </c>
      <c r="B690" s="479" t="s">
        <v>1260</v>
      </c>
      <c r="C690" s="480">
        <v>2260</v>
      </c>
      <c r="D690" s="481">
        <v>2523</v>
      </c>
      <c r="E690" s="475">
        <f t="shared" si="38"/>
        <v>0.116</v>
      </c>
      <c r="F690" s="185" t="str">
        <f t="shared" si="39"/>
        <v>是</v>
      </c>
      <c r="G690" s="204" t="str">
        <f t="shared" si="40"/>
        <v>项</v>
      </c>
    </row>
    <row r="691" ht="36" customHeight="1" spans="1:7">
      <c r="A691" s="478" t="s">
        <v>1261</v>
      </c>
      <c r="B691" s="479" t="s">
        <v>1262</v>
      </c>
      <c r="C691" s="480">
        <v>449</v>
      </c>
      <c r="D691" s="481">
        <v>803</v>
      </c>
      <c r="E691" s="475">
        <f t="shared" si="38"/>
        <v>0.788</v>
      </c>
      <c r="F691" s="185" t="str">
        <f t="shared" si="39"/>
        <v>是</v>
      </c>
      <c r="G691" s="204" t="str">
        <f t="shared" si="40"/>
        <v>项</v>
      </c>
    </row>
    <row r="692" ht="36" customHeight="1" spans="1:7">
      <c r="A692" s="478" t="s">
        <v>1263</v>
      </c>
      <c r="B692" s="479" t="s">
        <v>1264</v>
      </c>
      <c r="C692" s="480">
        <v>0</v>
      </c>
      <c r="D692" s="481">
        <v>0</v>
      </c>
      <c r="E692" s="475" t="str">
        <f t="shared" si="38"/>
        <v/>
      </c>
      <c r="F692" s="185" t="str">
        <f t="shared" si="39"/>
        <v>否</v>
      </c>
      <c r="G692" s="204" t="str">
        <f t="shared" si="40"/>
        <v>项</v>
      </c>
    </row>
    <row r="693" ht="36" customHeight="1" spans="1:7">
      <c r="A693" s="478" t="s">
        <v>1265</v>
      </c>
      <c r="B693" s="479" t="s">
        <v>1266</v>
      </c>
      <c r="C693" s="480">
        <v>0</v>
      </c>
      <c r="D693" s="481">
        <v>0</v>
      </c>
      <c r="E693" s="475" t="str">
        <f t="shared" si="38"/>
        <v/>
      </c>
      <c r="F693" s="185" t="str">
        <f t="shared" si="39"/>
        <v>否</v>
      </c>
      <c r="G693" s="204" t="str">
        <f t="shared" si="40"/>
        <v>项</v>
      </c>
    </row>
    <row r="694" ht="36" customHeight="1" spans="1:7">
      <c r="A694" s="478" t="s">
        <v>1267</v>
      </c>
      <c r="B694" s="479" t="s">
        <v>1268</v>
      </c>
      <c r="C694" s="480">
        <v>0</v>
      </c>
      <c r="D694" s="481">
        <v>0</v>
      </c>
      <c r="E694" s="475" t="str">
        <f t="shared" si="38"/>
        <v/>
      </c>
      <c r="F694" s="185" t="str">
        <f t="shared" si="39"/>
        <v>否</v>
      </c>
      <c r="G694" s="204" t="str">
        <f t="shared" si="40"/>
        <v>项</v>
      </c>
    </row>
    <row r="695" ht="36" customHeight="1" spans="1:7">
      <c r="A695" s="478" t="s">
        <v>1269</v>
      </c>
      <c r="B695" s="479" t="s">
        <v>1270</v>
      </c>
      <c r="C695" s="480">
        <v>0</v>
      </c>
      <c r="D695" s="481">
        <v>0</v>
      </c>
      <c r="E695" s="475" t="str">
        <f t="shared" si="38"/>
        <v/>
      </c>
      <c r="F695" s="185" t="str">
        <f t="shared" si="39"/>
        <v>否</v>
      </c>
      <c r="G695" s="204" t="str">
        <f t="shared" si="40"/>
        <v>项</v>
      </c>
    </row>
    <row r="696" ht="36" customHeight="1" spans="1:7">
      <c r="A696" s="478" t="s">
        <v>1271</v>
      </c>
      <c r="B696" s="479" t="s">
        <v>1272</v>
      </c>
      <c r="C696" s="480">
        <v>0</v>
      </c>
      <c r="D696" s="481">
        <v>0</v>
      </c>
      <c r="E696" s="475" t="str">
        <f t="shared" si="38"/>
        <v/>
      </c>
      <c r="F696" s="185" t="str">
        <f t="shared" si="39"/>
        <v>否</v>
      </c>
      <c r="G696" s="204" t="str">
        <f t="shared" si="40"/>
        <v>项</v>
      </c>
    </row>
    <row r="697" ht="36" customHeight="1" spans="1:7">
      <c r="A697" s="478" t="s">
        <v>1273</v>
      </c>
      <c r="B697" s="479" t="s">
        <v>1274</v>
      </c>
      <c r="C697" s="480">
        <v>0</v>
      </c>
      <c r="D697" s="481">
        <v>0</v>
      </c>
      <c r="E697" s="475" t="str">
        <f t="shared" si="38"/>
        <v/>
      </c>
      <c r="F697" s="185" t="str">
        <f t="shared" si="39"/>
        <v>否</v>
      </c>
      <c r="G697" s="204" t="str">
        <f t="shared" si="40"/>
        <v>项</v>
      </c>
    </row>
    <row r="698" ht="36" customHeight="1" spans="1:7">
      <c r="A698" s="478" t="s">
        <v>1275</v>
      </c>
      <c r="B698" s="479" t="s">
        <v>1276</v>
      </c>
      <c r="C698" s="480">
        <v>0</v>
      </c>
      <c r="D698" s="481">
        <v>0</v>
      </c>
      <c r="E698" s="475" t="str">
        <f t="shared" si="38"/>
        <v/>
      </c>
      <c r="F698" s="185" t="str">
        <f t="shared" si="39"/>
        <v>否</v>
      </c>
      <c r="G698" s="204" t="str">
        <f t="shared" si="40"/>
        <v>项</v>
      </c>
    </row>
    <row r="699" ht="36" customHeight="1" spans="1:7">
      <c r="A699" s="478" t="s">
        <v>1277</v>
      </c>
      <c r="B699" s="479" t="s">
        <v>1278</v>
      </c>
      <c r="C699" s="480">
        <v>0</v>
      </c>
      <c r="D699" s="481">
        <v>0</v>
      </c>
      <c r="E699" s="475" t="str">
        <f t="shared" si="38"/>
        <v/>
      </c>
      <c r="F699" s="185" t="str">
        <f t="shared" si="39"/>
        <v>否</v>
      </c>
      <c r="G699" s="204" t="str">
        <f t="shared" si="40"/>
        <v>项</v>
      </c>
    </row>
    <row r="700" ht="36" customHeight="1" spans="1:7">
      <c r="A700" s="478" t="s">
        <v>1279</v>
      </c>
      <c r="B700" s="479" t="s">
        <v>1280</v>
      </c>
      <c r="C700" s="480">
        <v>0</v>
      </c>
      <c r="D700" s="481">
        <v>0</v>
      </c>
      <c r="E700" s="475" t="str">
        <f t="shared" si="38"/>
        <v/>
      </c>
      <c r="F700" s="185" t="str">
        <f t="shared" si="39"/>
        <v>否</v>
      </c>
      <c r="G700" s="204" t="str">
        <f t="shared" si="40"/>
        <v>项</v>
      </c>
    </row>
    <row r="701" ht="36" customHeight="1" spans="1:7">
      <c r="A701" s="478" t="s">
        <v>1281</v>
      </c>
      <c r="B701" s="479" t="s">
        <v>1282</v>
      </c>
      <c r="C701" s="480">
        <v>0</v>
      </c>
      <c r="D701" s="481">
        <v>0</v>
      </c>
      <c r="E701" s="475" t="str">
        <f t="shared" si="38"/>
        <v/>
      </c>
      <c r="F701" s="185" t="str">
        <f t="shared" si="39"/>
        <v>否</v>
      </c>
      <c r="G701" s="204" t="str">
        <f t="shared" si="40"/>
        <v>项</v>
      </c>
    </row>
    <row r="702" ht="36" customHeight="1" spans="1:7">
      <c r="A702" s="478" t="s">
        <v>1283</v>
      </c>
      <c r="B702" s="479" t="s">
        <v>1284</v>
      </c>
      <c r="C702" s="480">
        <v>22</v>
      </c>
      <c r="D702" s="481">
        <v>56</v>
      </c>
      <c r="E702" s="475">
        <f t="shared" si="38"/>
        <v>1.545</v>
      </c>
      <c r="F702" s="185" t="str">
        <f t="shared" si="39"/>
        <v>是</v>
      </c>
      <c r="G702" s="204" t="str">
        <f t="shared" si="40"/>
        <v>项</v>
      </c>
    </row>
    <row r="703" ht="36" customHeight="1" spans="1:7">
      <c r="A703" s="472" t="s">
        <v>1285</v>
      </c>
      <c r="B703" s="274" t="s">
        <v>1286</v>
      </c>
      <c r="C703" s="508">
        <f>SUM(C704:C706)</f>
        <v>3808</v>
      </c>
      <c r="D703" s="509">
        <f>SUM(D704:D706)</f>
        <v>4830</v>
      </c>
      <c r="E703" s="475">
        <f t="shared" si="38"/>
        <v>0.268</v>
      </c>
      <c r="F703" s="185" t="str">
        <f t="shared" si="39"/>
        <v>是</v>
      </c>
      <c r="G703" s="204" t="str">
        <f t="shared" si="40"/>
        <v>款</v>
      </c>
    </row>
    <row r="704" ht="36" customHeight="1" spans="1:7">
      <c r="A704" s="478" t="s">
        <v>1287</v>
      </c>
      <c r="B704" s="479" t="s">
        <v>1288</v>
      </c>
      <c r="C704" s="480">
        <v>0</v>
      </c>
      <c r="D704" s="481">
        <v>0</v>
      </c>
      <c r="E704" s="475" t="str">
        <f t="shared" si="38"/>
        <v/>
      </c>
      <c r="F704" s="185" t="str">
        <f t="shared" si="39"/>
        <v>否</v>
      </c>
      <c r="G704" s="204" t="str">
        <f t="shared" si="40"/>
        <v>项</v>
      </c>
    </row>
    <row r="705" ht="36" customHeight="1" spans="1:7">
      <c r="A705" s="478" t="s">
        <v>1289</v>
      </c>
      <c r="B705" s="479" t="s">
        <v>1290</v>
      </c>
      <c r="C705" s="480">
        <v>3241</v>
      </c>
      <c r="D705" s="481">
        <v>3814</v>
      </c>
      <c r="E705" s="475">
        <f t="shared" si="38"/>
        <v>0.177</v>
      </c>
      <c r="F705" s="185" t="str">
        <f t="shared" si="39"/>
        <v>是</v>
      </c>
      <c r="G705" s="204" t="str">
        <f t="shared" si="40"/>
        <v>项</v>
      </c>
    </row>
    <row r="706" ht="36" customHeight="1" spans="1:7">
      <c r="A706" s="478" t="s">
        <v>1291</v>
      </c>
      <c r="B706" s="479" t="s">
        <v>1292</v>
      </c>
      <c r="C706" s="480">
        <v>567</v>
      </c>
      <c r="D706" s="481">
        <v>1016</v>
      </c>
      <c r="E706" s="475">
        <f t="shared" si="38"/>
        <v>0.792</v>
      </c>
      <c r="F706" s="185" t="str">
        <f t="shared" si="39"/>
        <v>是</v>
      </c>
      <c r="G706" s="204" t="str">
        <f t="shared" si="40"/>
        <v>项</v>
      </c>
    </row>
    <row r="707" ht="36" customHeight="1" spans="1:7">
      <c r="A707" s="472" t="s">
        <v>1293</v>
      </c>
      <c r="B707" s="274" t="s">
        <v>1294</v>
      </c>
      <c r="C707" s="498">
        <f>SUM(C708:C718)</f>
        <v>7999</v>
      </c>
      <c r="D707" s="499">
        <f>SUM(D708:D718)</f>
        <v>9272</v>
      </c>
      <c r="E707" s="475">
        <f t="shared" si="38"/>
        <v>0.159</v>
      </c>
      <c r="F707" s="185" t="str">
        <f t="shared" si="39"/>
        <v>是</v>
      </c>
      <c r="G707" s="204" t="str">
        <f t="shared" si="40"/>
        <v>款</v>
      </c>
    </row>
    <row r="708" ht="36" customHeight="1" spans="1:7">
      <c r="A708" s="478" t="s">
        <v>1295</v>
      </c>
      <c r="B708" s="479" t="s">
        <v>1296</v>
      </c>
      <c r="C708" s="480">
        <v>697</v>
      </c>
      <c r="D708" s="481">
        <v>924</v>
      </c>
      <c r="E708" s="475">
        <f t="shared" si="38"/>
        <v>0.326</v>
      </c>
      <c r="F708" s="185" t="str">
        <f t="shared" si="39"/>
        <v>是</v>
      </c>
      <c r="G708" s="204" t="str">
        <f t="shared" si="40"/>
        <v>项</v>
      </c>
    </row>
    <row r="709" ht="36" customHeight="1" spans="1:7">
      <c r="A709" s="478" t="s">
        <v>1297</v>
      </c>
      <c r="B709" s="479" t="s">
        <v>1298</v>
      </c>
      <c r="C709" s="480">
        <v>0</v>
      </c>
      <c r="D709" s="481">
        <v>0</v>
      </c>
      <c r="E709" s="475" t="str">
        <f t="shared" si="38"/>
        <v/>
      </c>
      <c r="F709" s="185" t="str">
        <f t="shared" si="39"/>
        <v>否</v>
      </c>
      <c r="G709" s="204" t="str">
        <f t="shared" si="40"/>
        <v>项</v>
      </c>
    </row>
    <row r="710" ht="36" customHeight="1" spans="1:7">
      <c r="A710" s="478" t="s">
        <v>1299</v>
      </c>
      <c r="B710" s="479" t="s">
        <v>1300</v>
      </c>
      <c r="C710" s="480">
        <v>1171</v>
      </c>
      <c r="D710" s="481">
        <v>1018</v>
      </c>
      <c r="E710" s="475">
        <f t="shared" si="38"/>
        <v>-0.131</v>
      </c>
      <c r="F710" s="185" t="str">
        <f t="shared" si="39"/>
        <v>是</v>
      </c>
      <c r="G710" s="204" t="str">
        <f t="shared" si="40"/>
        <v>项</v>
      </c>
    </row>
    <row r="711" ht="36" customHeight="1" spans="1:7">
      <c r="A711" s="478" t="s">
        <v>1301</v>
      </c>
      <c r="B711" s="479" t="s">
        <v>1302</v>
      </c>
      <c r="C711" s="480">
        <v>0</v>
      </c>
      <c r="D711" s="481">
        <v>0</v>
      </c>
      <c r="E711" s="475" t="str">
        <f t="shared" si="38"/>
        <v/>
      </c>
      <c r="F711" s="185" t="str">
        <f t="shared" si="39"/>
        <v>否</v>
      </c>
      <c r="G711" s="204" t="str">
        <f t="shared" si="40"/>
        <v>项</v>
      </c>
    </row>
    <row r="712" ht="36" customHeight="1" spans="1:7">
      <c r="A712" s="478" t="s">
        <v>1303</v>
      </c>
      <c r="B712" s="479" t="s">
        <v>1304</v>
      </c>
      <c r="C712" s="480">
        <v>0</v>
      </c>
      <c r="D712" s="481">
        <v>0</v>
      </c>
      <c r="E712" s="475" t="str">
        <f t="shared" si="38"/>
        <v/>
      </c>
      <c r="F712" s="185" t="str">
        <f t="shared" si="39"/>
        <v>否</v>
      </c>
      <c r="G712" s="204" t="str">
        <f t="shared" si="40"/>
        <v>项</v>
      </c>
    </row>
    <row r="713" ht="36" customHeight="1" spans="1:7">
      <c r="A713" s="478" t="s">
        <v>1305</v>
      </c>
      <c r="B713" s="479" t="s">
        <v>1306</v>
      </c>
      <c r="C713" s="480">
        <v>0</v>
      </c>
      <c r="D713" s="481">
        <v>0</v>
      </c>
      <c r="E713" s="475" t="str">
        <f t="shared" si="38"/>
        <v/>
      </c>
      <c r="F713" s="185" t="str">
        <f t="shared" si="39"/>
        <v>否</v>
      </c>
      <c r="G713" s="204" t="str">
        <f t="shared" si="40"/>
        <v>项</v>
      </c>
    </row>
    <row r="714" ht="36" customHeight="1" spans="1:7">
      <c r="A714" s="478" t="s">
        <v>1307</v>
      </c>
      <c r="B714" s="479" t="s">
        <v>1308</v>
      </c>
      <c r="C714" s="480">
        <v>0</v>
      </c>
      <c r="D714" s="481">
        <v>0</v>
      </c>
      <c r="E714" s="475" t="str">
        <f t="shared" si="38"/>
        <v/>
      </c>
      <c r="F714" s="185" t="str">
        <f t="shared" si="39"/>
        <v>否</v>
      </c>
      <c r="G714" s="204" t="str">
        <f t="shared" si="40"/>
        <v>项</v>
      </c>
    </row>
    <row r="715" ht="36" customHeight="1" spans="1:7">
      <c r="A715" s="478" t="s">
        <v>1309</v>
      </c>
      <c r="B715" s="479" t="s">
        <v>1310</v>
      </c>
      <c r="C715" s="480">
        <v>4003</v>
      </c>
      <c r="D715" s="481">
        <v>4609</v>
      </c>
      <c r="E715" s="475">
        <f t="shared" si="38"/>
        <v>0.151</v>
      </c>
      <c r="F715" s="185" t="str">
        <f t="shared" si="39"/>
        <v>是</v>
      </c>
      <c r="G715" s="204" t="str">
        <f t="shared" si="40"/>
        <v>项</v>
      </c>
    </row>
    <row r="716" ht="36" customHeight="1" spans="1:7">
      <c r="A716" s="478" t="s">
        <v>1311</v>
      </c>
      <c r="B716" s="479" t="s">
        <v>1312</v>
      </c>
      <c r="C716" s="480">
        <v>1087</v>
      </c>
      <c r="D716" s="481">
        <v>832</v>
      </c>
      <c r="E716" s="475">
        <f t="shared" si="38"/>
        <v>-0.235</v>
      </c>
      <c r="F716" s="185" t="str">
        <f t="shared" si="39"/>
        <v>是</v>
      </c>
      <c r="G716" s="204" t="str">
        <f t="shared" si="40"/>
        <v>项</v>
      </c>
    </row>
    <row r="717" ht="36" customHeight="1" spans="1:7">
      <c r="A717" s="478" t="s">
        <v>1313</v>
      </c>
      <c r="B717" s="479" t="s">
        <v>1314</v>
      </c>
      <c r="C717" s="480">
        <v>841</v>
      </c>
      <c r="D717" s="481">
        <v>659</v>
      </c>
      <c r="E717" s="475">
        <f t="shared" si="38"/>
        <v>-0.216</v>
      </c>
      <c r="F717" s="185" t="str">
        <f t="shared" si="39"/>
        <v>是</v>
      </c>
      <c r="G717" s="204" t="str">
        <f t="shared" si="40"/>
        <v>项</v>
      </c>
    </row>
    <row r="718" ht="36" customHeight="1" spans="1:7">
      <c r="A718" s="478" t="s">
        <v>1315</v>
      </c>
      <c r="B718" s="479" t="s">
        <v>1316</v>
      </c>
      <c r="C718" s="480">
        <v>200</v>
      </c>
      <c r="D718" s="481">
        <v>1230</v>
      </c>
      <c r="E718" s="475">
        <f t="shared" si="38"/>
        <v>5.15</v>
      </c>
      <c r="F718" s="185" t="str">
        <f t="shared" si="39"/>
        <v>是</v>
      </c>
      <c r="G718" s="204" t="str">
        <f t="shared" si="40"/>
        <v>项</v>
      </c>
    </row>
    <row r="719" ht="36" customHeight="1" spans="1:7">
      <c r="A719" s="472" t="s">
        <v>1317</v>
      </c>
      <c r="B719" s="274" t="s">
        <v>1318</v>
      </c>
      <c r="C719" s="486">
        <f>SUM(C720:C721)</f>
        <v>314</v>
      </c>
      <c r="D719" s="487">
        <f>SUM(D720:D721)</f>
        <v>0</v>
      </c>
      <c r="E719" s="475">
        <f t="shared" si="38"/>
        <v>-1</v>
      </c>
      <c r="F719" s="185" t="str">
        <f t="shared" si="39"/>
        <v>是</v>
      </c>
      <c r="G719" s="204" t="str">
        <f t="shared" si="40"/>
        <v>款</v>
      </c>
    </row>
    <row r="720" ht="36" customHeight="1" spans="1:7">
      <c r="A720" s="478" t="s">
        <v>1319</v>
      </c>
      <c r="B720" s="479" t="s">
        <v>1320</v>
      </c>
      <c r="C720" s="480">
        <v>314</v>
      </c>
      <c r="D720" s="481">
        <v>0</v>
      </c>
      <c r="E720" s="475">
        <f t="shared" si="38"/>
        <v>-1</v>
      </c>
      <c r="F720" s="185" t="str">
        <f t="shared" si="39"/>
        <v>是</v>
      </c>
      <c r="G720" s="204" t="str">
        <f t="shared" si="40"/>
        <v>项</v>
      </c>
    </row>
    <row r="721" ht="36" customHeight="1" spans="1:7">
      <c r="A721" s="478" t="s">
        <v>1321</v>
      </c>
      <c r="B721" s="479" t="s">
        <v>1322</v>
      </c>
      <c r="C721" s="480">
        <v>0</v>
      </c>
      <c r="D721" s="481">
        <v>0</v>
      </c>
      <c r="E721" s="475" t="str">
        <f t="shared" si="38"/>
        <v/>
      </c>
      <c r="F721" s="185" t="str">
        <f t="shared" si="39"/>
        <v>否</v>
      </c>
      <c r="G721" s="204" t="str">
        <f t="shared" si="40"/>
        <v>项</v>
      </c>
    </row>
    <row r="722" ht="36" customHeight="1" spans="1:7">
      <c r="A722" s="472" t="s">
        <v>1323</v>
      </c>
      <c r="B722" s="274" t="s">
        <v>1324</v>
      </c>
      <c r="C722" s="508">
        <f>SUM(C723:C725)</f>
        <v>1429</v>
      </c>
      <c r="D722" s="509">
        <f>SUM(D723:D725)</f>
        <v>1545</v>
      </c>
      <c r="E722" s="475">
        <f t="shared" ref="E722:E785" si="41">IF(C722&gt;0,D722/C722-1,IF(C722&lt;0,-(D722/C722-1),""))</f>
        <v>0.081</v>
      </c>
      <c r="F722" s="185" t="str">
        <f t="shared" ref="F722:F785" si="42">IF(LEN(A722)=3,"是",IF(B722&lt;&gt;"",IF(SUM(C722:D722)&lt;&gt;0,"是","否"),"是"))</f>
        <v>是</v>
      </c>
      <c r="G722" s="204" t="str">
        <f t="shared" ref="G722:G785" si="43">IF(LEN(A722)=3,"类",IF(LEN(A722)=5,"款","项"))</f>
        <v>款</v>
      </c>
    </row>
    <row r="723" ht="36" customHeight="1" spans="1:7">
      <c r="A723" s="478" t="s">
        <v>1325</v>
      </c>
      <c r="B723" s="479" t="s">
        <v>1326</v>
      </c>
      <c r="C723" s="480">
        <v>0</v>
      </c>
      <c r="D723" s="481">
        <v>0</v>
      </c>
      <c r="E723" s="475" t="str">
        <f t="shared" si="41"/>
        <v/>
      </c>
      <c r="F723" s="185" t="str">
        <f t="shared" si="42"/>
        <v>否</v>
      </c>
      <c r="G723" s="204" t="str">
        <f t="shared" si="43"/>
        <v>项</v>
      </c>
    </row>
    <row r="724" ht="36" customHeight="1" spans="1:7">
      <c r="A724" s="478" t="s">
        <v>1327</v>
      </c>
      <c r="B724" s="479" t="s">
        <v>1328</v>
      </c>
      <c r="C724" s="480">
        <v>0</v>
      </c>
      <c r="D724" s="481">
        <v>300</v>
      </c>
      <c r="E724" s="475" t="str">
        <f t="shared" si="41"/>
        <v/>
      </c>
      <c r="F724" s="185" t="str">
        <f t="shared" si="42"/>
        <v>是</v>
      </c>
      <c r="G724" s="204" t="str">
        <f t="shared" si="43"/>
        <v>项</v>
      </c>
    </row>
    <row r="725" ht="36" customHeight="1" spans="1:7">
      <c r="A725" s="478" t="s">
        <v>1329</v>
      </c>
      <c r="B725" s="479" t="s">
        <v>1330</v>
      </c>
      <c r="C725" s="480">
        <v>1429</v>
      </c>
      <c r="D725" s="481">
        <v>1245</v>
      </c>
      <c r="E725" s="475">
        <f t="shared" si="41"/>
        <v>-0.129</v>
      </c>
      <c r="F725" s="185" t="str">
        <f t="shared" si="42"/>
        <v>是</v>
      </c>
      <c r="G725" s="204" t="str">
        <f t="shared" si="43"/>
        <v>项</v>
      </c>
    </row>
    <row r="726" ht="36" customHeight="1" spans="1:7">
      <c r="A726" s="472" t="s">
        <v>1331</v>
      </c>
      <c r="B726" s="274" t="s">
        <v>1332</v>
      </c>
      <c r="C726" s="498">
        <f>SUM(C727:C730)</f>
        <v>6743</v>
      </c>
      <c r="D726" s="499">
        <f>SUM(D727:D730)</f>
        <v>7660</v>
      </c>
      <c r="E726" s="475">
        <f t="shared" si="41"/>
        <v>0.136</v>
      </c>
      <c r="F726" s="185" t="str">
        <f t="shared" si="42"/>
        <v>是</v>
      </c>
      <c r="G726" s="204" t="str">
        <f t="shared" si="43"/>
        <v>款</v>
      </c>
    </row>
    <row r="727" ht="36" customHeight="1" spans="1:7">
      <c r="A727" s="478" t="s">
        <v>1333</v>
      </c>
      <c r="B727" s="479" t="s">
        <v>1334</v>
      </c>
      <c r="C727" s="480">
        <v>1129</v>
      </c>
      <c r="D727" s="481">
        <v>1366</v>
      </c>
      <c r="E727" s="475">
        <f t="shared" si="41"/>
        <v>0.21</v>
      </c>
      <c r="F727" s="185" t="str">
        <f t="shared" si="42"/>
        <v>是</v>
      </c>
      <c r="G727" s="204" t="str">
        <f t="shared" si="43"/>
        <v>项</v>
      </c>
    </row>
    <row r="728" ht="36" customHeight="1" spans="1:7">
      <c r="A728" s="478" t="s">
        <v>1335</v>
      </c>
      <c r="B728" s="479" t="s">
        <v>1336</v>
      </c>
      <c r="C728" s="480">
        <v>2767</v>
      </c>
      <c r="D728" s="481">
        <v>3309</v>
      </c>
      <c r="E728" s="475">
        <f t="shared" si="41"/>
        <v>0.196</v>
      </c>
      <c r="F728" s="185" t="str">
        <f t="shared" si="42"/>
        <v>是</v>
      </c>
      <c r="G728" s="204" t="str">
        <f t="shared" si="43"/>
        <v>项</v>
      </c>
    </row>
    <row r="729" ht="36" customHeight="1" spans="1:7">
      <c r="A729" s="478" t="s">
        <v>1337</v>
      </c>
      <c r="B729" s="479" t="s">
        <v>1338</v>
      </c>
      <c r="C729" s="480">
        <v>2473</v>
      </c>
      <c r="D729" s="481">
        <v>2602</v>
      </c>
      <c r="E729" s="475">
        <f t="shared" si="41"/>
        <v>0.052</v>
      </c>
      <c r="F729" s="185" t="str">
        <f t="shared" si="42"/>
        <v>是</v>
      </c>
      <c r="G729" s="204" t="str">
        <f t="shared" si="43"/>
        <v>项</v>
      </c>
    </row>
    <row r="730" ht="36" customHeight="1" spans="1:7">
      <c r="A730" s="478" t="s">
        <v>1339</v>
      </c>
      <c r="B730" s="479" t="s">
        <v>1340</v>
      </c>
      <c r="C730" s="480">
        <v>374</v>
      </c>
      <c r="D730" s="481">
        <v>383</v>
      </c>
      <c r="E730" s="475">
        <f t="shared" si="41"/>
        <v>0.024</v>
      </c>
      <c r="F730" s="185" t="str">
        <f t="shared" si="42"/>
        <v>是</v>
      </c>
      <c r="G730" s="204" t="str">
        <f t="shared" si="43"/>
        <v>项</v>
      </c>
    </row>
    <row r="731" ht="36" customHeight="1" spans="1:7">
      <c r="A731" s="472" t="s">
        <v>1341</v>
      </c>
      <c r="B731" s="274" t="s">
        <v>1342</v>
      </c>
      <c r="C731" s="498">
        <f>SUM(C732:C734)</f>
        <v>966</v>
      </c>
      <c r="D731" s="499">
        <f>SUM(D732:D734)</f>
        <v>485</v>
      </c>
      <c r="E731" s="475">
        <f t="shared" si="41"/>
        <v>-0.498</v>
      </c>
      <c r="F731" s="185" t="str">
        <f t="shared" si="42"/>
        <v>是</v>
      </c>
      <c r="G731" s="204" t="str">
        <f t="shared" si="43"/>
        <v>款</v>
      </c>
    </row>
    <row r="732" ht="36" customHeight="1" spans="1:7">
      <c r="A732" s="478" t="s">
        <v>1343</v>
      </c>
      <c r="B732" s="479" t="s">
        <v>1344</v>
      </c>
      <c r="C732" s="480">
        <v>0</v>
      </c>
      <c r="D732" s="481">
        <v>0</v>
      </c>
      <c r="E732" s="475" t="str">
        <f t="shared" si="41"/>
        <v/>
      </c>
      <c r="F732" s="185" t="str">
        <f t="shared" si="42"/>
        <v>否</v>
      </c>
      <c r="G732" s="204" t="str">
        <f t="shared" si="43"/>
        <v>项</v>
      </c>
    </row>
    <row r="733" ht="36" customHeight="1" spans="1:7">
      <c r="A733" s="478" t="s">
        <v>1345</v>
      </c>
      <c r="B733" s="479" t="s">
        <v>1346</v>
      </c>
      <c r="C733" s="480">
        <v>966</v>
      </c>
      <c r="D733" s="481">
        <v>485</v>
      </c>
      <c r="E733" s="475">
        <f t="shared" si="41"/>
        <v>-0.498</v>
      </c>
      <c r="F733" s="185" t="str">
        <f t="shared" si="42"/>
        <v>是</v>
      </c>
      <c r="G733" s="204" t="str">
        <f t="shared" si="43"/>
        <v>项</v>
      </c>
    </row>
    <row r="734" ht="36" customHeight="1" spans="1:7">
      <c r="A734" s="478" t="s">
        <v>1347</v>
      </c>
      <c r="B734" s="479" t="s">
        <v>1348</v>
      </c>
      <c r="C734" s="480">
        <v>0</v>
      </c>
      <c r="D734" s="481">
        <v>0</v>
      </c>
      <c r="E734" s="475" t="str">
        <f t="shared" si="41"/>
        <v/>
      </c>
      <c r="F734" s="185" t="str">
        <f t="shared" si="42"/>
        <v>否</v>
      </c>
      <c r="G734" s="204" t="str">
        <f t="shared" si="43"/>
        <v>项</v>
      </c>
    </row>
    <row r="735" ht="36" customHeight="1" spans="1:7">
      <c r="A735" s="472" t="s">
        <v>1349</v>
      </c>
      <c r="B735" s="274" t="s">
        <v>1350</v>
      </c>
      <c r="C735" s="486">
        <f>SUM(C736:C738)</f>
        <v>2948</v>
      </c>
      <c r="D735" s="487">
        <f>SUM(D736:D738)</f>
        <v>523</v>
      </c>
      <c r="E735" s="475">
        <f t="shared" si="41"/>
        <v>-0.823</v>
      </c>
      <c r="F735" s="185" t="str">
        <f t="shared" si="42"/>
        <v>是</v>
      </c>
      <c r="G735" s="204" t="str">
        <f t="shared" si="43"/>
        <v>款</v>
      </c>
    </row>
    <row r="736" ht="36" customHeight="1" spans="1:7">
      <c r="A736" s="478" t="s">
        <v>1351</v>
      </c>
      <c r="B736" s="479" t="s">
        <v>1352</v>
      </c>
      <c r="C736" s="480">
        <v>2883</v>
      </c>
      <c r="D736" s="481">
        <v>80</v>
      </c>
      <c r="E736" s="475">
        <f t="shared" si="41"/>
        <v>-0.972</v>
      </c>
      <c r="F736" s="185" t="str">
        <f t="shared" si="42"/>
        <v>是</v>
      </c>
      <c r="G736" s="204" t="str">
        <f t="shared" si="43"/>
        <v>项</v>
      </c>
    </row>
    <row r="737" ht="36" customHeight="1" spans="1:7">
      <c r="A737" s="478" t="s">
        <v>1353</v>
      </c>
      <c r="B737" s="479" t="s">
        <v>1354</v>
      </c>
      <c r="C737" s="480">
        <v>4</v>
      </c>
      <c r="D737" s="481">
        <v>0</v>
      </c>
      <c r="E737" s="475">
        <f t="shared" si="41"/>
        <v>-1</v>
      </c>
      <c r="F737" s="185" t="str">
        <f t="shared" si="42"/>
        <v>是</v>
      </c>
      <c r="G737" s="204" t="str">
        <f t="shared" si="43"/>
        <v>项</v>
      </c>
    </row>
    <row r="738" ht="36" customHeight="1" spans="1:7">
      <c r="A738" s="478" t="s">
        <v>1355</v>
      </c>
      <c r="B738" s="479" t="s">
        <v>1356</v>
      </c>
      <c r="C738" s="480">
        <v>61</v>
      </c>
      <c r="D738" s="481">
        <v>443</v>
      </c>
      <c r="E738" s="475">
        <f t="shared" si="41"/>
        <v>6.262</v>
      </c>
      <c r="F738" s="185" t="str">
        <f t="shared" si="42"/>
        <v>是</v>
      </c>
      <c r="G738" s="204" t="str">
        <f t="shared" si="43"/>
        <v>项</v>
      </c>
    </row>
    <row r="739" ht="36" customHeight="1" spans="1:7">
      <c r="A739" s="472" t="s">
        <v>1357</v>
      </c>
      <c r="B739" s="274" t="s">
        <v>1358</v>
      </c>
      <c r="C739" s="486">
        <f>SUM(C740:C741)</f>
        <v>158</v>
      </c>
      <c r="D739" s="487">
        <f>SUM(D740:D741)</f>
        <v>98</v>
      </c>
      <c r="E739" s="475">
        <f t="shared" si="41"/>
        <v>-0.38</v>
      </c>
      <c r="F739" s="185" t="str">
        <f t="shared" si="42"/>
        <v>是</v>
      </c>
      <c r="G739" s="204" t="str">
        <f t="shared" si="43"/>
        <v>款</v>
      </c>
    </row>
    <row r="740" ht="36" customHeight="1" spans="1:7">
      <c r="A740" s="478" t="s">
        <v>1359</v>
      </c>
      <c r="B740" s="479" t="s">
        <v>1360</v>
      </c>
      <c r="C740" s="480">
        <v>158</v>
      </c>
      <c r="D740" s="481">
        <v>28</v>
      </c>
      <c r="E740" s="475">
        <f t="shared" si="41"/>
        <v>-0.823</v>
      </c>
      <c r="F740" s="185" t="str">
        <f t="shared" si="42"/>
        <v>是</v>
      </c>
      <c r="G740" s="204" t="str">
        <f t="shared" si="43"/>
        <v>项</v>
      </c>
    </row>
    <row r="741" ht="36" customHeight="1" spans="1:7">
      <c r="A741" s="478" t="s">
        <v>1361</v>
      </c>
      <c r="B741" s="479" t="s">
        <v>1362</v>
      </c>
      <c r="C741" s="480">
        <v>0</v>
      </c>
      <c r="D741" s="481">
        <v>70</v>
      </c>
      <c r="E741" s="475" t="str">
        <f t="shared" si="41"/>
        <v/>
      </c>
      <c r="F741" s="185" t="str">
        <f t="shared" si="42"/>
        <v>是</v>
      </c>
      <c r="G741" s="204" t="str">
        <f t="shared" si="43"/>
        <v>项</v>
      </c>
    </row>
    <row r="742" ht="36" customHeight="1" spans="1:7">
      <c r="A742" s="472" t="s">
        <v>1363</v>
      </c>
      <c r="B742" s="274" t="s">
        <v>1364</v>
      </c>
      <c r="C742" s="486">
        <f>SUM(C743:C750)</f>
        <v>365</v>
      </c>
      <c r="D742" s="487">
        <f>SUM(D743:D750)</f>
        <v>400</v>
      </c>
      <c r="E742" s="475">
        <f t="shared" si="41"/>
        <v>0.096</v>
      </c>
      <c r="F742" s="185" t="str">
        <f t="shared" si="42"/>
        <v>是</v>
      </c>
      <c r="G742" s="204" t="str">
        <f t="shared" si="43"/>
        <v>款</v>
      </c>
    </row>
    <row r="743" ht="36" customHeight="1" spans="1:7">
      <c r="A743" s="478" t="s">
        <v>1365</v>
      </c>
      <c r="B743" s="479" t="s">
        <v>136</v>
      </c>
      <c r="C743" s="480">
        <v>302</v>
      </c>
      <c r="D743" s="481">
        <v>320</v>
      </c>
      <c r="E743" s="475">
        <f t="shared" si="41"/>
        <v>0.06</v>
      </c>
      <c r="F743" s="185" t="str">
        <f t="shared" si="42"/>
        <v>是</v>
      </c>
      <c r="G743" s="204" t="str">
        <f t="shared" si="43"/>
        <v>项</v>
      </c>
    </row>
    <row r="744" ht="36" customHeight="1" spans="1:7">
      <c r="A744" s="478" t="s">
        <v>1366</v>
      </c>
      <c r="B744" s="479" t="s">
        <v>138</v>
      </c>
      <c r="C744" s="480">
        <v>0</v>
      </c>
      <c r="D744" s="481">
        <v>0</v>
      </c>
      <c r="E744" s="475" t="str">
        <f t="shared" si="41"/>
        <v/>
      </c>
      <c r="F744" s="185" t="str">
        <f t="shared" si="42"/>
        <v>否</v>
      </c>
      <c r="G744" s="204" t="str">
        <f t="shared" si="43"/>
        <v>项</v>
      </c>
    </row>
    <row r="745" ht="36" customHeight="1" spans="1:7">
      <c r="A745" s="478" t="s">
        <v>1367</v>
      </c>
      <c r="B745" s="479" t="s">
        <v>140</v>
      </c>
      <c r="C745" s="480">
        <v>0</v>
      </c>
      <c r="D745" s="481">
        <v>0</v>
      </c>
      <c r="E745" s="475" t="str">
        <f t="shared" si="41"/>
        <v/>
      </c>
      <c r="F745" s="185" t="str">
        <f t="shared" si="42"/>
        <v>否</v>
      </c>
      <c r="G745" s="204" t="str">
        <f t="shared" si="43"/>
        <v>项</v>
      </c>
    </row>
    <row r="746" ht="36" customHeight="1" spans="1:7">
      <c r="A746" s="478" t="s">
        <v>1368</v>
      </c>
      <c r="B746" s="479" t="s">
        <v>237</v>
      </c>
      <c r="C746" s="480">
        <v>5</v>
      </c>
      <c r="D746" s="481">
        <v>3</v>
      </c>
      <c r="E746" s="475">
        <f t="shared" si="41"/>
        <v>-0.4</v>
      </c>
      <c r="F746" s="185" t="str">
        <f t="shared" si="42"/>
        <v>是</v>
      </c>
      <c r="G746" s="204" t="str">
        <f t="shared" si="43"/>
        <v>项</v>
      </c>
    </row>
    <row r="747" ht="36" customHeight="1" spans="1:7">
      <c r="A747" s="478" t="s">
        <v>1369</v>
      </c>
      <c r="B747" s="479" t="s">
        <v>1370</v>
      </c>
      <c r="C747" s="480">
        <v>8</v>
      </c>
      <c r="D747" s="481">
        <v>1</v>
      </c>
      <c r="E747" s="475">
        <f t="shared" si="41"/>
        <v>-0.875</v>
      </c>
      <c r="F747" s="185" t="str">
        <f t="shared" si="42"/>
        <v>是</v>
      </c>
      <c r="G747" s="204" t="str">
        <f t="shared" si="43"/>
        <v>项</v>
      </c>
    </row>
    <row r="748" ht="36" customHeight="1" spans="1:7">
      <c r="A748" s="478" t="s">
        <v>1371</v>
      </c>
      <c r="B748" s="479" t="s">
        <v>1372</v>
      </c>
      <c r="C748" s="480">
        <v>0</v>
      </c>
      <c r="D748" s="481">
        <v>0</v>
      </c>
      <c r="E748" s="475" t="str">
        <f t="shared" si="41"/>
        <v/>
      </c>
      <c r="F748" s="185" t="str">
        <f t="shared" si="42"/>
        <v>否</v>
      </c>
      <c r="G748" s="204" t="str">
        <f t="shared" si="43"/>
        <v>项</v>
      </c>
    </row>
    <row r="749" ht="36" customHeight="1" spans="1:7">
      <c r="A749" s="478" t="s">
        <v>1373</v>
      </c>
      <c r="B749" s="479" t="s">
        <v>154</v>
      </c>
      <c r="C749" s="480">
        <v>0</v>
      </c>
      <c r="D749" s="481">
        <v>0</v>
      </c>
      <c r="E749" s="475" t="str">
        <f t="shared" si="41"/>
        <v/>
      </c>
      <c r="F749" s="185" t="str">
        <f t="shared" si="42"/>
        <v>否</v>
      </c>
      <c r="G749" s="204" t="str">
        <f t="shared" si="43"/>
        <v>项</v>
      </c>
    </row>
    <row r="750" ht="36" customHeight="1" spans="1:7">
      <c r="A750" s="478" t="s">
        <v>1374</v>
      </c>
      <c r="B750" s="479" t="s">
        <v>1375</v>
      </c>
      <c r="C750" s="480">
        <v>50</v>
      </c>
      <c r="D750" s="481">
        <v>76</v>
      </c>
      <c r="E750" s="475">
        <f t="shared" si="41"/>
        <v>0.52</v>
      </c>
      <c r="F750" s="185" t="str">
        <f t="shared" si="42"/>
        <v>是</v>
      </c>
      <c r="G750" s="204" t="str">
        <f t="shared" si="43"/>
        <v>项</v>
      </c>
    </row>
    <row r="751" ht="36" customHeight="1" spans="1:7">
      <c r="A751" s="472" t="s">
        <v>1376</v>
      </c>
      <c r="B751" s="274" t="s">
        <v>1377</v>
      </c>
      <c r="C751" s="486">
        <f>SUM(C752)</f>
        <v>0</v>
      </c>
      <c r="D751" s="487">
        <f>SUM(D752)</f>
        <v>0</v>
      </c>
      <c r="E751" s="475" t="str">
        <f t="shared" si="41"/>
        <v/>
      </c>
      <c r="F751" s="185" t="str">
        <f t="shared" si="42"/>
        <v>否</v>
      </c>
      <c r="G751" s="204" t="str">
        <f t="shared" si="43"/>
        <v>款</v>
      </c>
    </row>
    <row r="752" ht="36" customHeight="1" spans="1:7">
      <c r="A752" s="478" t="s">
        <v>1378</v>
      </c>
      <c r="B752" s="479" t="s">
        <v>1379</v>
      </c>
      <c r="C752" s="480">
        <v>0</v>
      </c>
      <c r="D752" s="481">
        <v>0</v>
      </c>
      <c r="E752" s="475" t="str">
        <f t="shared" si="41"/>
        <v/>
      </c>
      <c r="F752" s="185" t="str">
        <f t="shared" si="42"/>
        <v>否</v>
      </c>
      <c r="G752" s="204" t="str">
        <f t="shared" si="43"/>
        <v>项</v>
      </c>
    </row>
    <row r="753" ht="36" customHeight="1" spans="1:7">
      <c r="A753" s="472" t="s">
        <v>1380</v>
      </c>
      <c r="B753" s="274" t="s">
        <v>1381</v>
      </c>
      <c r="C753" s="486">
        <f>SUM(C754)</f>
        <v>3056</v>
      </c>
      <c r="D753" s="487">
        <f>SUM(D754)</f>
        <v>1544</v>
      </c>
      <c r="E753" s="475">
        <f t="shared" si="41"/>
        <v>-0.495</v>
      </c>
      <c r="F753" s="185" t="str">
        <f t="shared" si="42"/>
        <v>是</v>
      </c>
      <c r="G753" s="204" t="str">
        <f t="shared" si="43"/>
        <v>款</v>
      </c>
    </row>
    <row r="754" ht="36" customHeight="1" spans="1:7">
      <c r="A754" s="478">
        <v>2109999</v>
      </c>
      <c r="B754" s="479" t="s">
        <v>1382</v>
      </c>
      <c r="C754" s="480">
        <v>3056</v>
      </c>
      <c r="D754" s="481">
        <v>1544</v>
      </c>
      <c r="E754" s="475">
        <f t="shared" si="41"/>
        <v>-0.495</v>
      </c>
      <c r="F754" s="185" t="str">
        <f t="shared" si="42"/>
        <v>是</v>
      </c>
      <c r="G754" s="204" t="str">
        <f t="shared" si="43"/>
        <v>项</v>
      </c>
    </row>
    <row r="755" ht="36" customHeight="1" spans="1:7">
      <c r="A755" s="494" t="s">
        <v>1383</v>
      </c>
      <c r="B755" s="495" t="s">
        <v>526</v>
      </c>
      <c r="C755" s="496">
        <v>0</v>
      </c>
      <c r="D755" s="497"/>
      <c r="E755" s="475" t="str">
        <f t="shared" si="41"/>
        <v/>
      </c>
      <c r="F755" s="185" t="str">
        <f t="shared" si="42"/>
        <v>否</v>
      </c>
      <c r="G755" s="204" t="str">
        <f t="shared" si="43"/>
        <v>项</v>
      </c>
    </row>
    <row r="756" ht="36" customHeight="1" spans="1:7">
      <c r="A756" s="494" t="s">
        <v>1384</v>
      </c>
      <c r="B756" s="495" t="s">
        <v>712</v>
      </c>
      <c r="C756" s="496">
        <v>0</v>
      </c>
      <c r="D756" s="497"/>
      <c r="E756" s="475" t="str">
        <f t="shared" si="41"/>
        <v/>
      </c>
      <c r="F756" s="185" t="str">
        <f t="shared" si="42"/>
        <v>否</v>
      </c>
      <c r="G756" s="204" t="str">
        <f t="shared" si="43"/>
        <v>项</v>
      </c>
    </row>
    <row r="757" ht="36" customHeight="1" spans="1:7">
      <c r="A757" s="472" t="s">
        <v>63</v>
      </c>
      <c r="B757" s="274" t="s">
        <v>64</v>
      </c>
      <c r="C757" s="473">
        <f>SUM(C758,C768,C772,C781,C787,C794,C800,C803,C806,C808,C810,C816,C818,C820,C835)</f>
        <v>9047</v>
      </c>
      <c r="D757" s="474">
        <f>SUM(D758,D768,D772,D781,D787,D794,D800,D803,D806,D808,D810,D816,D818,D820,D835)</f>
        <v>3930</v>
      </c>
      <c r="E757" s="475">
        <f t="shared" si="41"/>
        <v>-0.566</v>
      </c>
      <c r="F757" s="185" t="str">
        <f t="shared" si="42"/>
        <v>是</v>
      </c>
      <c r="G757" s="204" t="str">
        <f t="shared" si="43"/>
        <v>类</v>
      </c>
    </row>
    <row r="758" ht="36" customHeight="1" spans="1:7">
      <c r="A758" s="472" t="s">
        <v>1385</v>
      </c>
      <c r="B758" s="274" t="s">
        <v>1386</v>
      </c>
      <c r="C758" s="498">
        <f>SUM(C759:C767)</f>
        <v>17</v>
      </c>
      <c r="D758" s="499">
        <f>SUM(D759:D767)</f>
        <v>29</v>
      </c>
      <c r="E758" s="475">
        <f t="shared" si="41"/>
        <v>0.706</v>
      </c>
      <c r="F758" s="185" t="str">
        <f t="shared" si="42"/>
        <v>是</v>
      </c>
      <c r="G758" s="204" t="str">
        <f t="shared" si="43"/>
        <v>款</v>
      </c>
    </row>
    <row r="759" ht="36" customHeight="1" spans="1:7">
      <c r="A759" s="478" t="s">
        <v>1387</v>
      </c>
      <c r="B759" s="479" t="s">
        <v>136</v>
      </c>
      <c r="C759" s="498">
        <v>5</v>
      </c>
      <c r="D759" s="481">
        <v>4</v>
      </c>
      <c r="E759" s="475">
        <f t="shared" si="41"/>
        <v>-0.2</v>
      </c>
      <c r="F759" s="185" t="str">
        <f t="shared" si="42"/>
        <v>是</v>
      </c>
      <c r="G759" s="204" t="str">
        <f t="shared" si="43"/>
        <v>项</v>
      </c>
    </row>
    <row r="760" ht="36" customHeight="1" spans="1:7">
      <c r="A760" s="478" t="s">
        <v>1388</v>
      </c>
      <c r="B760" s="479" t="s">
        <v>138</v>
      </c>
      <c r="C760" s="480">
        <v>0</v>
      </c>
      <c r="D760" s="481">
        <v>0</v>
      </c>
      <c r="E760" s="475" t="str">
        <f t="shared" si="41"/>
        <v/>
      </c>
      <c r="F760" s="185" t="str">
        <f t="shared" si="42"/>
        <v>否</v>
      </c>
      <c r="G760" s="204" t="str">
        <f t="shared" si="43"/>
        <v>项</v>
      </c>
    </row>
    <row r="761" ht="36" customHeight="1" spans="1:7">
      <c r="A761" s="478" t="s">
        <v>1389</v>
      </c>
      <c r="B761" s="479" t="s">
        <v>140</v>
      </c>
      <c r="C761" s="480">
        <v>0</v>
      </c>
      <c r="D761" s="481">
        <v>0</v>
      </c>
      <c r="E761" s="475" t="str">
        <f t="shared" si="41"/>
        <v/>
      </c>
      <c r="F761" s="185" t="str">
        <f t="shared" si="42"/>
        <v>否</v>
      </c>
      <c r="G761" s="204" t="str">
        <f t="shared" si="43"/>
        <v>项</v>
      </c>
    </row>
    <row r="762" ht="36" customHeight="1" spans="1:7">
      <c r="A762" s="478" t="s">
        <v>1390</v>
      </c>
      <c r="B762" s="479" t="s">
        <v>1391</v>
      </c>
      <c r="C762" s="480">
        <v>0</v>
      </c>
      <c r="D762" s="481">
        <v>0</v>
      </c>
      <c r="E762" s="475" t="str">
        <f t="shared" si="41"/>
        <v/>
      </c>
      <c r="F762" s="185" t="str">
        <f t="shared" si="42"/>
        <v>否</v>
      </c>
      <c r="G762" s="204" t="str">
        <f t="shared" si="43"/>
        <v>项</v>
      </c>
    </row>
    <row r="763" ht="36" customHeight="1" spans="1:7">
      <c r="A763" s="478" t="s">
        <v>1392</v>
      </c>
      <c r="B763" s="479" t="s">
        <v>1393</v>
      </c>
      <c r="C763" s="480">
        <v>0</v>
      </c>
      <c r="D763" s="481">
        <v>0</v>
      </c>
      <c r="E763" s="475" t="str">
        <f t="shared" si="41"/>
        <v/>
      </c>
      <c r="F763" s="185" t="str">
        <f t="shared" si="42"/>
        <v>否</v>
      </c>
      <c r="G763" s="204" t="str">
        <f t="shared" si="43"/>
        <v>项</v>
      </c>
    </row>
    <row r="764" ht="36" customHeight="1" spans="1:7">
      <c r="A764" s="478" t="s">
        <v>1394</v>
      </c>
      <c r="B764" s="479" t="s">
        <v>1395</v>
      </c>
      <c r="C764" s="480">
        <v>0</v>
      </c>
      <c r="D764" s="481">
        <v>0</v>
      </c>
      <c r="E764" s="475" t="str">
        <f t="shared" si="41"/>
        <v/>
      </c>
      <c r="F764" s="185" t="str">
        <f t="shared" si="42"/>
        <v>否</v>
      </c>
      <c r="G764" s="204" t="str">
        <f t="shared" si="43"/>
        <v>项</v>
      </c>
    </row>
    <row r="765" ht="36" customHeight="1" spans="1:7">
      <c r="A765" s="478" t="s">
        <v>1396</v>
      </c>
      <c r="B765" s="479" t="s">
        <v>1397</v>
      </c>
      <c r="C765" s="480">
        <v>0</v>
      </c>
      <c r="D765" s="481">
        <v>0</v>
      </c>
      <c r="E765" s="475" t="str">
        <f t="shared" si="41"/>
        <v/>
      </c>
      <c r="F765" s="185" t="str">
        <f t="shared" si="42"/>
        <v>否</v>
      </c>
      <c r="G765" s="204" t="str">
        <f t="shared" si="43"/>
        <v>项</v>
      </c>
    </row>
    <row r="766" ht="36" customHeight="1" spans="1:7">
      <c r="A766" s="478" t="s">
        <v>1398</v>
      </c>
      <c r="B766" s="479" t="s">
        <v>1399</v>
      </c>
      <c r="C766" s="480">
        <v>0</v>
      </c>
      <c r="D766" s="481">
        <v>0</v>
      </c>
      <c r="E766" s="475" t="str">
        <f t="shared" si="41"/>
        <v/>
      </c>
      <c r="F766" s="185" t="str">
        <f t="shared" si="42"/>
        <v>否</v>
      </c>
      <c r="G766" s="204" t="str">
        <f t="shared" si="43"/>
        <v>项</v>
      </c>
    </row>
    <row r="767" ht="36" customHeight="1" spans="1:7">
      <c r="A767" s="478" t="s">
        <v>1400</v>
      </c>
      <c r="B767" s="479" t="s">
        <v>1401</v>
      </c>
      <c r="C767" s="480">
        <v>12</v>
      </c>
      <c r="D767" s="481">
        <v>25</v>
      </c>
      <c r="E767" s="475">
        <f t="shared" si="41"/>
        <v>1.083</v>
      </c>
      <c r="F767" s="185" t="str">
        <f t="shared" si="42"/>
        <v>是</v>
      </c>
      <c r="G767" s="204" t="str">
        <f t="shared" si="43"/>
        <v>项</v>
      </c>
    </row>
    <row r="768" ht="36" customHeight="1" spans="1:7">
      <c r="A768" s="472" t="s">
        <v>1402</v>
      </c>
      <c r="B768" s="274" t="s">
        <v>1403</v>
      </c>
      <c r="C768" s="502">
        <f>SUM(C769:C771)</f>
        <v>0</v>
      </c>
      <c r="D768" s="503">
        <f>SUM(D769:D771)</f>
        <v>0</v>
      </c>
      <c r="E768" s="475" t="str">
        <f t="shared" si="41"/>
        <v/>
      </c>
      <c r="F768" s="185" t="str">
        <f t="shared" si="42"/>
        <v>否</v>
      </c>
      <c r="G768" s="204" t="str">
        <f t="shared" si="43"/>
        <v>款</v>
      </c>
    </row>
    <row r="769" ht="36" customHeight="1" spans="1:7">
      <c r="A769" s="478" t="s">
        <v>1404</v>
      </c>
      <c r="B769" s="479" t="s">
        <v>1405</v>
      </c>
      <c r="C769" s="480">
        <v>0</v>
      </c>
      <c r="D769" s="481">
        <v>0</v>
      </c>
      <c r="E769" s="475" t="str">
        <f t="shared" si="41"/>
        <v/>
      </c>
      <c r="F769" s="185" t="str">
        <f t="shared" si="42"/>
        <v>否</v>
      </c>
      <c r="G769" s="204" t="str">
        <f t="shared" si="43"/>
        <v>项</v>
      </c>
    </row>
    <row r="770" ht="36" customHeight="1" spans="1:7">
      <c r="A770" s="478" t="s">
        <v>1406</v>
      </c>
      <c r="B770" s="479" t="s">
        <v>1407</v>
      </c>
      <c r="C770" s="480">
        <v>0</v>
      </c>
      <c r="D770" s="481">
        <v>0</v>
      </c>
      <c r="E770" s="475" t="str">
        <f t="shared" si="41"/>
        <v/>
      </c>
      <c r="F770" s="185" t="str">
        <f t="shared" si="42"/>
        <v>否</v>
      </c>
      <c r="G770" s="204" t="str">
        <f t="shared" si="43"/>
        <v>项</v>
      </c>
    </row>
    <row r="771" ht="36" customHeight="1" spans="1:7">
      <c r="A771" s="478" t="s">
        <v>1408</v>
      </c>
      <c r="B771" s="479" t="s">
        <v>1409</v>
      </c>
      <c r="C771" s="480">
        <v>0</v>
      </c>
      <c r="D771" s="481">
        <v>0</v>
      </c>
      <c r="E771" s="475" t="str">
        <f t="shared" si="41"/>
        <v/>
      </c>
      <c r="F771" s="185" t="str">
        <f t="shared" si="42"/>
        <v>否</v>
      </c>
      <c r="G771" s="204" t="str">
        <f t="shared" si="43"/>
        <v>项</v>
      </c>
    </row>
    <row r="772" ht="36" customHeight="1" spans="1:7">
      <c r="A772" s="472" t="s">
        <v>1410</v>
      </c>
      <c r="B772" s="274" t="s">
        <v>1411</v>
      </c>
      <c r="C772" s="486">
        <f>SUM(C773:C780)</f>
        <v>2765</v>
      </c>
      <c r="D772" s="487">
        <f>SUM(D773:D780)</f>
        <v>2359</v>
      </c>
      <c r="E772" s="475">
        <f t="shared" si="41"/>
        <v>-0.147</v>
      </c>
      <c r="F772" s="185" t="str">
        <f t="shared" si="42"/>
        <v>是</v>
      </c>
      <c r="G772" s="204" t="str">
        <f t="shared" si="43"/>
        <v>款</v>
      </c>
    </row>
    <row r="773" ht="36" customHeight="1" spans="1:7">
      <c r="A773" s="478" t="s">
        <v>1412</v>
      </c>
      <c r="B773" s="479" t="s">
        <v>1413</v>
      </c>
      <c r="C773" s="480">
        <v>0</v>
      </c>
      <c r="D773" s="481">
        <v>15</v>
      </c>
      <c r="E773" s="475" t="str">
        <f t="shared" si="41"/>
        <v/>
      </c>
      <c r="F773" s="185" t="str">
        <f t="shared" si="42"/>
        <v>是</v>
      </c>
      <c r="G773" s="204" t="str">
        <f t="shared" si="43"/>
        <v>项</v>
      </c>
    </row>
    <row r="774" ht="36" customHeight="1" spans="1:7">
      <c r="A774" s="478" t="s">
        <v>1414</v>
      </c>
      <c r="B774" s="479" t="s">
        <v>1415</v>
      </c>
      <c r="C774" s="480">
        <v>2760</v>
      </c>
      <c r="D774" s="481">
        <v>1174</v>
      </c>
      <c r="E774" s="475">
        <f t="shared" si="41"/>
        <v>-0.575</v>
      </c>
      <c r="F774" s="185" t="str">
        <f t="shared" si="42"/>
        <v>是</v>
      </c>
      <c r="G774" s="204" t="str">
        <f t="shared" si="43"/>
        <v>项</v>
      </c>
    </row>
    <row r="775" ht="36" customHeight="1" spans="1:7">
      <c r="A775" s="478" t="s">
        <v>1416</v>
      </c>
      <c r="B775" s="479" t="s">
        <v>1417</v>
      </c>
      <c r="C775" s="480">
        <v>0</v>
      </c>
      <c r="D775" s="481">
        <v>0</v>
      </c>
      <c r="E775" s="475" t="str">
        <f t="shared" si="41"/>
        <v/>
      </c>
      <c r="F775" s="185" t="str">
        <f t="shared" si="42"/>
        <v>否</v>
      </c>
      <c r="G775" s="204" t="str">
        <f t="shared" si="43"/>
        <v>项</v>
      </c>
    </row>
    <row r="776" ht="36" customHeight="1" spans="1:7">
      <c r="A776" s="478" t="s">
        <v>1418</v>
      </c>
      <c r="B776" s="479" t="s">
        <v>1419</v>
      </c>
      <c r="C776" s="480">
        <v>0</v>
      </c>
      <c r="D776" s="481">
        <v>1170</v>
      </c>
      <c r="E776" s="475" t="str">
        <f t="shared" si="41"/>
        <v/>
      </c>
      <c r="F776" s="185" t="str">
        <f t="shared" si="42"/>
        <v>是</v>
      </c>
      <c r="G776" s="204" t="str">
        <f t="shared" si="43"/>
        <v>项</v>
      </c>
    </row>
    <row r="777" ht="36" customHeight="1" spans="1:7">
      <c r="A777" s="478" t="s">
        <v>1420</v>
      </c>
      <c r="B777" s="479" t="s">
        <v>1421</v>
      </c>
      <c r="C777" s="480">
        <v>0</v>
      </c>
      <c r="D777" s="481">
        <v>0</v>
      </c>
      <c r="E777" s="475" t="str">
        <f t="shared" si="41"/>
        <v/>
      </c>
      <c r="F777" s="185" t="str">
        <f t="shared" si="42"/>
        <v>否</v>
      </c>
      <c r="G777" s="204" t="str">
        <f t="shared" si="43"/>
        <v>项</v>
      </c>
    </row>
    <row r="778" ht="36" customHeight="1" spans="1:7">
      <c r="A778" s="478" t="s">
        <v>1422</v>
      </c>
      <c r="B778" s="479" t="s">
        <v>1423</v>
      </c>
      <c r="C778" s="480">
        <v>0</v>
      </c>
      <c r="D778" s="481">
        <v>0</v>
      </c>
      <c r="E778" s="475" t="str">
        <f t="shared" si="41"/>
        <v/>
      </c>
      <c r="F778" s="185" t="str">
        <f t="shared" si="42"/>
        <v>否</v>
      </c>
      <c r="G778" s="204" t="str">
        <f t="shared" si="43"/>
        <v>项</v>
      </c>
    </row>
    <row r="779" ht="36" customHeight="1" spans="1:7">
      <c r="A779" s="479" t="s">
        <v>1424</v>
      </c>
      <c r="B779" s="479" t="s">
        <v>1425</v>
      </c>
      <c r="C779" s="480">
        <v>5</v>
      </c>
      <c r="D779" s="481">
        <v>0</v>
      </c>
      <c r="E779" s="475">
        <f t="shared" si="41"/>
        <v>-1</v>
      </c>
      <c r="F779" s="185" t="str">
        <f t="shared" si="42"/>
        <v>是</v>
      </c>
      <c r="G779" s="204" t="str">
        <f t="shared" si="43"/>
        <v>项</v>
      </c>
    </row>
    <row r="780" ht="36" customHeight="1" spans="1:7">
      <c r="A780" s="478" t="s">
        <v>1426</v>
      </c>
      <c r="B780" s="479" t="s">
        <v>1427</v>
      </c>
      <c r="C780" s="480">
        <v>0</v>
      </c>
      <c r="D780" s="481">
        <v>0</v>
      </c>
      <c r="E780" s="475" t="str">
        <f t="shared" si="41"/>
        <v/>
      </c>
      <c r="F780" s="185" t="str">
        <f t="shared" si="42"/>
        <v>否</v>
      </c>
      <c r="G780" s="204" t="str">
        <f t="shared" si="43"/>
        <v>项</v>
      </c>
    </row>
    <row r="781" ht="36" customHeight="1" spans="1:7">
      <c r="A781" s="472" t="s">
        <v>1428</v>
      </c>
      <c r="B781" s="274" t="s">
        <v>1429</v>
      </c>
      <c r="C781" s="484">
        <f>SUM(C782:C786)</f>
        <v>850</v>
      </c>
      <c r="D781" s="485">
        <f>SUM(D782:D786)</f>
        <v>1262</v>
      </c>
      <c r="E781" s="475">
        <f t="shared" si="41"/>
        <v>0.485</v>
      </c>
      <c r="F781" s="185" t="str">
        <f t="shared" si="42"/>
        <v>是</v>
      </c>
      <c r="G781" s="204" t="str">
        <f t="shared" si="43"/>
        <v>款</v>
      </c>
    </row>
    <row r="782" ht="36" customHeight="1" spans="1:7">
      <c r="A782" s="478" t="s">
        <v>1430</v>
      </c>
      <c r="B782" s="479" t="s">
        <v>1431</v>
      </c>
      <c r="C782" s="480">
        <v>238</v>
      </c>
      <c r="D782" s="481">
        <v>312</v>
      </c>
      <c r="E782" s="475">
        <f t="shared" si="41"/>
        <v>0.311</v>
      </c>
      <c r="F782" s="185" t="str">
        <f t="shared" si="42"/>
        <v>是</v>
      </c>
      <c r="G782" s="204" t="str">
        <f t="shared" si="43"/>
        <v>项</v>
      </c>
    </row>
    <row r="783" ht="36" customHeight="1" spans="1:7">
      <c r="A783" s="478" t="s">
        <v>1432</v>
      </c>
      <c r="B783" s="479" t="s">
        <v>1433</v>
      </c>
      <c r="C783" s="480">
        <v>12</v>
      </c>
      <c r="D783" s="481">
        <v>930</v>
      </c>
      <c r="E783" s="475">
        <f t="shared" si="41"/>
        <v>76.5</v>
      </c>
      <c r="F783" s="185" t="str">
        <f t="shared" si="42"/>
        <v>是</v>
      </c>
      <c r="G783" s="204" t="str">
        <f t="shared" si="43"/>
        <v>项</v>
      </c>
    </row>
    <row r="784" ht="36" customHeight="1" spans="1:7">
      <c r="A784" s="478" t="s">
        <v>1434</v>
      </c>
      <c r="B784" s="479" t="s">
        <v>1435</v>
      </c>
      <c r="C784" s="480">
        <v>0</v>
      </c>
      <c r="D784" s="481">
        <v>0</v>
      </c>
      <c r="E784" s="475" t="str">
        <f t="shared" si="41"/>
        <v/>
      </c>
      <c r="F784" s="185" t="str">
        <f t="shared" si="42"/>
        <v>否</v>
      </c>
      <c r="G784" s="204" t="str">
        <f t="shared" si="43"/>
        <v>项</v>
      </c>
    </row>
    <row r="785" ht="36" customHeight="1" spans="1:7">
      <c r="A785" s="492" t="s">
        <v>1436</v>
      </c>
      <c r="B785" s="493" t="s">
        <v>1437</v>
      </c>
      <c r="C785" s="507">
        <v>560</v>
      </c>
      <c r="D785" s="481">
        <v>20</v>
      </c>
      <c r="E785" s="475"/>
      <c r="F785" s="185"/>
      <c r="G785" s="204" t="str">
        <f t="shared" si="43"/>
        <v>项</v>
      </c>
    </row>
    <row r="786" ht="36" customHeight="1" spans="1:7">
      <c r="A786" s="478" t="s">
        <v>1438</v>
      </c>
      <c r="B786" s="479" t="s">
        <v>1439</v>
      </c>
      <c r="C786" s="480">
        <v>40</v>
      </c>
      <c r="D786" s="481">
        <v>0</v>
      </c>
      <c r="E786" s="475">
        <f>IF(C786&gt;0,D786/C786-1,IF(C786&lt;0,-(D786/C786-1),""))</f>
        <v>-1</v>
      </c>
      <c r="F786" s="185" t="str">
        <f>IF(LEN(A786)=3,"是",IF(B786&lt;&gt;"",IF(SUM(C786:D786)&lt;&gt;0,"是","否"),"是"))</f>
        <v>是</v>
      </c>
      <c r="G786" s="204" t="str">
        <f>IF(LEN(A786)=3,"类",IF(LEN(A786)=5,"款","项"))</f>
        <v>项</v>
      </c>
    </row>
    <row r="787" ht="36" customHeight="1" spans="1:7">
      <c r="A787" s="492" t="s">
        <v>1440</v>
      </c>
      <c r="B787" s="510" t="s">
        <v>1441</v>
      </c>
      <c r="C787" s="486">
        <f>SUM(C788:C793)</f>
        <v>0</v>
      </c>
      <c r="D787" s="487">
        <f>SUM(D788:D793)</f>
        <v>0</v>
      </c>
      <c r="E787" s="475" t="str">
        <f t="shared" ref="E787:E850" si="44">IF(C787&gt;0,D787/C787-1,IF(C787&lt;0,-(D787/C787-1),""))</f>
        <v/>
      </c>
      <c r="F787" s="185" t="str">
        <f t="shared" ref="F787:F850" si="45">IF(LEN(A787)=3,"是",IF(B787&lt;&gt;"",IF(SUM(C787:D787)&lt;&gt;0,"是","否"),"是"))</f>
        <v>否</v>
      </c>
      <c r="G787" s="204" t="str">
        <f t="shared" ref="G787:G850" si="46">IF(LEN(A787)=3,"类",IF(LEN(A787)=5,"款","项"))</f>
        <v>款</v>
      </c>
    </row>
    <row r="788" ht="36" customHeight="1" spans="1:7">
      <c r="A788" s="478" t="s">
        <v>1442</v>
      </c>
      <c r="B788" s="479" t="s">
        <v>1443</v>
      </c>
      <c r="C788" s="480">
        <v>0</v>
      </c>
      <c r="D788" s="481">
        <v>0</v>
      </c>
      <c r="E788" s="475" t="str">
        <f t="shared" si="44"/>
        <v/>
      </c>
      <c r="F788" s="185" t="str">
        <f t="shared" si="45"/>
        <v>否</v>
      </c>
      <c r="G788" s="204" t="str">
        <f t="shared" si="46"/>
        <v>项</v>
      </c>
    </row>
    <row r="789" ht="36" customHeight="1" spans="1:7">
      <c r="A789" s="478" t="s">
        <v>1444</v>
      </c>
      <c r="B789" s="479" t="s">
        <v>1445</v>
      </c>
      <c r="C789" s="480">
        <v>0</v>
      </c>
      <c r="D789" s="481">
        <v>0</v>
      </c>
      <c r="E789" s="475" t="str">
        <f t="shared" si="44"/>
        <v/>
      </c>
      <c r="F789" s="185" t="str">
        <f t="shared" si="45"/>
        <v>否</v>
      </c>
      <c r="G789" s="204" t="str">
        <f t="shared" si="46"/>
        <v>项</v>
      </c>
    </row>
    <row r="790" ht="36" customHeight="1" spans="1:7">
      <c r="A790" s="478" t="s">
        <v>1446</v>
      </c>
      <c r="B790" s="479" t="s">
        <v>1447</v>
      </c>
      <c r="C790" s="480">
        <v>0</v>
      </c>
      <c r="D790" s="481">
        <v>0</v>
      </c>
      <c r="E790" s="475" t="str">
        <f t="shared" si="44"/>
        <v/>
      </c>
      <c r="F790" s="185" t="str">
        <f t="shared" si="45"/>
        <v>否</v>
      </c>
      <c r="G790" s="204" t="str">
        <f t="shared" si="46"/>
        <v>项</v>
      </c>
    </row>
    <row r="791" ht="36" customHeight="1" spans="1:7">
      <c r="A791" s="478" t="s">
        <v>1448</v>
      </c>
      <c r="B791" s="479" t="s">
        <v>1449</v>
      </c>
      <c r="C791" s="480">
        <v>0</v>
      </c>
      <c r="D791" s="481">
        <v>0</v>
      </c>
      <c r="E791" s="475" t="str">
        <f t="shared" si="44"/>
        <v/>
      </c>
      <c r="F791" s="185" t="str">
        <f t="shared" si="45"/>
        <v>否</v>
      </c>
      <c r="G791" s="204" t="str">
        <f t="shared" si="46"/>
        <v>项</v>
      </c>
    </row>
    <row r="792" ht="36" customHeight="1" spans="1:7">
      <c r="A792" s="478" t="s">
        <v>1450</v>
      </c>
      <c r="B792" s="479" t="s">
        <v>1451</v>
      </c>
      <c r="C792" s="480">
        <v>0</v>
      </c>
      <c r="D792" s="481">
        <v>0</v>
      </c>
      <c r="E792" s="475" t="str">
        <f t="shared" si="44"/>
        <v/>
      </c>
      <c r="F792" s="185" t="str">
        <f t="shared" si="45"/>
        <v>否</v>
      </c>
      <c r="G792" s="204" t="str">
        <f t="shared" si="46"/>
        <v>项</v>
      </c>
    </row>
    <row r="793" ht="36" customHeight="1" spans="1:7">
      <c r="A793" s="478" t="s">
        <v>1452</v>
      </c>
      <c r="B793" s="479" t="s">
        <v>1453</v>
      </c>
      <c r="C793" s="480">
        <v>0</v>
      </c>
      <c r="D793" s="481">
        <v>0</v>
      </c>
      <c r="E793" s="475" t="str">
        <f t="shared" si="44"/>
        <v/>
      </c>
      <c r="F793" s="185" t="str">
        <f t="shared" si="45"/>
        <v>否</v>
      </c>
      <c r="G793" s="204" t="str">
        <f t="shared" si="46"/>
        <v>项</v>
      </c>
    </row>
    <row r="794" ht="36" customHeight="1" spans="1:7">
      <c r="A794" s="472" t="s">
        <v>1454</v>
      </c>
      <c r="B794" s="274" t="s">
        <v>1455</v>
      </c>
      <c r="C794" s="486">
        <f>SUM(C795:C799)</f>
        <v>5095</v>
      </c>
      <c r="D794" s="487">
        <f>SUM(D795:D799)</f>
        <v>0</v>
      </c>
      <c r="E794" s="475">
        <f t="shared" si="44"/>
        <v>-1</v>
      </c>
      <c r="F794" s="185" t="str">
        <f t="shared" si="45"/>
        <v>是</v>
      </c>
      <c r="G794" s="204" t="str">
        <f t="shared" si="46"/>
        <v>款</v>
      </c>
    </row>
    <row r="795" ht="36" customHeight="1" spans="1:7">
      <c r="A795" s="478" t="s">
        <v>1456</v>
      </c>
      <c r="B795" s="479" t="s">
        <v>1457</v>
      </c>
      <c r="C795" s="480">
        <v>5025</v>
      </c>
      <c r="D795" s="481">
        <v>0</v>
      </c>
      <c r="E795" s="475">
        <f t="shared" si="44"/>
        <v>-1</v>
      </c>
      <c r="F795" s="185" t="str">
        <f t="shared" si="45"/>
        <v>是</v>
      </c>
      <c r="G795" s="204" t="str">
        <f t="shared" si="46"/>
        <v>项</v>
      </c>
    </row>
    <row r="796" ht="36" customHeight="1" spans="1:7">
      <c r="A796" s="478" t="s">
        <v>1458</v>
      </c>
      <c r="B796" s="479" t="s">
        <v>1459</v>
      </c>
      <c r="C796" s="480">
        <v>0</v>
      </c>
      <c r="D796" s="481">
        <v>0</v>
      </c>
      <c r="E796" s="475" t="str">
        <f t="shared" si="44"/>
        <v/>
      </c>
      <c r="F796" s="185" t="str">
        <f t="shared" si="45"/>
        <v>否</v>
      </c>
      <c r="G796" s="204" t="str">
        <f t="shared" si="46"/>
        <v>项</v>
      </c>
    </row>
    <row r="797" ht="36" customHeight="1" spans="1:7">
      <c r="A797" s="478" t="s">
        <v>1460</v>
      </c>
      <c r="B797" s="479" t="s">
        <v>1461</v>
      </c>
      <c r="C797" s="480">
        <v>0</v>
      </c>
      <c r="D797" s="481">
        <v>0</v>
      </c>
      <c r="E797" s="475" t="str">
        <f t="shared" si="44"/>
        <v/>
      </c>
      <c r="F797" s="185" t="str">
        <f t="shared" si="45"/>
        <v>否</v>
      </c>
      <c r="G797" s="204" t="str">
        <f t="shared" si="46"/>
        <v>项</v>
      </c>
    </row>
    <row r="798" ht="36" customHeight="1" spans="1:7">
      <c r="A798" s="478" t="s">
        <v>1462</v>
      </c>
      <c r="B798" s="479" t="s">
        <v>1463</v>
      </c>
      <c r="C798" s="480">
        <v>0</v>
      </c>
      <c r="D798" s="481">
        <v>0</v>
      </c>
      <c r="E798" s="475" t="str">
        <f t="shared" si="44"/>
        <v/>
      </c>
      <c r="F798" s="185" t="str">
        <f t="shared" si="45"/>
        <v>否</v>
      </c>
      <c r="G798" s="204" t="str">
        <f t="shared" si="46"/>
        <v>项</v>
      </c>
    </row>
    <row r="799" ht="36" customHeight="1" spans="1:7">
      <c r="A799" s="478" t="s">
        <v>1464</v>
      </c>
      <c r="B799" s="479" t="s">
        <v>1465</v>
      </c>
      <c r="C799" s="480">
        <v>70</v>
      </c>
      <c r="D799" s="481">
        <v>0</v>
      </c>
      <c r="E799" s="475">
        <f t="shared" si="44"/>
        <v>-1</v>
      </c>
      <c r="F799" s="185" t="str">
        <f t="shared" si="45"/>
        <v>是</v>
      </c>
      <c r="G799" s="204" t="str">
        <f t="shared" si="46"/>
        <v>项</v>
      </c>
    </row>
    <row r="800" ht="36" customHeight="1" spans="1:7">
      <c r="A800" s="472" t="s">
        <v>1466</v>
      </c>
      <c r="B800" s="274" t="s">
        <v>1467</v>
      </c>
      <c r="C800" s="486">
        <f>SUM(C801:C802)</f>
        <v>0</v>
      </c>
      <c r="D800" s="487">
        <f>SUM(D801:D802)</f>
        <v>0</v>
      </c>
      <c r="E800" s="475" t="str">
        <f t="shared" si="44"/>
        <v/>
      </c>
      <c r="F800" s="185" t="str">
        <f t="shared" si="45"/>
        <v>否</v>
      </c>
      <c r="G800" s="204" t="str">
        <f t="shared" si="46"/>
        <v>款</v>
      </c>
    </row>
    <row r="801" ht="36" customHeight="1" spans="1:7">
      <c r="A801" s="478" t="s">
        <v>1468</v>
      </c>
      <c r="B801" s="479" t="s">
        <v>1469</v>
      </c>
      <c r="C801" s="480">
        <v>0</v>
      </c>
      <c r="D801" s="481">
        <v>0</v>
      </c>
      <c r="E801" s="475" t="str">
        <f t="shared" si="44"/>
        <v/>
      </c>
      <c r="F801" s="185" t="str">
        <f t="shared" si="45"/>
        <v>否</v>
      </c>
      <c r="G801" s="204" t="str">
        <f t="shared" si="46"/>
        <v>项</v>
      </c>
    </row>
    <row r="802" ht="36" customHeight="1" spans="1:7">
      <c r="A802" s="478" t="s">
        <v>1470</v>
      </c>
      <c r="B802" s="479" t="s">
        <v>1471</v>
      </c>
      <c r="C802" s="480">
        <v>0</v>
      </c>
      <c r="D802" s="481">
        <v>0</v>
      </c>
      <c r="E802" s="475" t="str">
        <f t="shared" si="44"/>
        <v/>
      </c>
      <c r="F802" s="185" t="str">
        <f t="shared" si="45"/>
        <v>否</v>
      </c>
      <c r="G802" s="204" t="str">
        <f t="shared" si="46"/>
        <v>项</v>
      </c>
    </row>
    <row r="803" ht="36" customHeight="1" spans="1:7">
      <c r="A803" s="472" t="s">
        <v>1472</v>
      </c>
      <c r="B803" s="274" t="s">
        <v>1473</v>
      </c>
      <c r="C803" s="486">
        <f>SUM(C804:C805)</f>
        <v>0</v>
      </c>
      <c r="D803" s="487">
        <f>SUM(D804:D805)</f>
        <v>0</v>
      </c>
      <c r="E803" s="475" t="str">
        <f t="shared" si="44"/>
        <v/>
      </c>
      <c r="F803" s="185" t="str">
        <f t="shared" si="45"/>
        <v>否</v>
      </c>
      <c r="G803" s="204" t="str">
        <f t="shared" si="46"/>
        <v>款</v>
      </c>
    </row>
    <row r="804" ht="36" customHeight="1" spans="1:7">
      <c r="A804" s="478" t="s">
        <v>1474</v>
      </c>
      <c r="B804" s="479" t="s">
        <v>1475</v>
      </c>
      <c r="C804" s="480">
        <v>0</v>
      </c>
      <c r="D804" s="481">
        <v>0</v>
      </c>
      <c r="E804" s="475" t="str">
        <f t="shared" si="44"/>
        <v/>
      </c>
      <c r="F804" s="185" t="str">
        <f t="shared" si="45"/>
        <v>否</v>
      </c>
      <c r="G804" s="204" t="str">
        <f t="shared" si="46"/>
        <v>项</v>
      </c>
    </row>
    <row r="805" ht="36" customHeight="1" spans="1:7">
      <c r="A805" s="478" t="s">
        <v>1476</v>
      </c>
      <c r="B805" s="479" t="s">
        <v>1477</v>
      </c>
      <c r="C805" s="480">
        <v>0</v>
      </c>
      <c r="D805" s="481">
        <v>0</v>
      </c>
      <c r="E805" s="475" t="str">
        <f t="shared" si="44"/>
        <v/>
      </c>
      <c r="F805" s="185" t="str">
        <f t="shared" si="45"/>
        <v>否</v>
      </c>
      <c r="G805" s="204" t="str">
        <f t="shared" si="46"/>
        <v>项</v>
      </c>
    </row>
    <row r="806" ht="36" customHeight="1" spans="1:7">
      <c r="A806" s="472" t="s">
        <v>1478</v>
      </c>
      <c r="B806" s="274" t="s">
        <v>1479</v>
      </c>
      <c r="C806" s="486">
        <f>SUM(C807)</f>
        <v>0</v>
      </c>
      <c r="D806" s="487">
        <f>SUM(D807)</f>
        <v>40</v>
      </c>
      <c r="E806" s="475" t="str">
        <f t="shared" si="44"/>
        <v/>
      </c>
      <c r="F806" s="185" t="str">
        <f t="shared" si="45"/>
        <v>是</v>
      </c>
      <c r="G806" s="204" t="str">
        <f t="shared" si="46"/>
        <v>款</v>
      </c>
    </row>
    <row r="807" ht="36" customHeight="1" spans="1:7">
      <c r="A807" s="478">
        <v>2110901</v>
      </c>
      <c r="B807" s="501" t="s">
        <v>1480</v>
      </c>
      <c r="C807" s="480">
        <v>0</v>
      </c>
      <c r="D807" s="481">
        <v>40</v>
      </c>
      <c r="E807" s="475" t="str">
        <f t="shared" si="44"/>
        <v/>
      </c>
      <c r="F807" s="185" t="str">
        <f t="shared" si="45"/>
        <v>是</v>
      </c>
      <c r="G807" s="204" t="str">
        <f t="shared" si="46"/>
        <v>项</v>
      </c>
    </row>
    <row r="808" ht="36" customHeight="1" spans="1:7">
      <c r="A808" s="472" t="s">
        <v>1481</v>
      </c>
      <c r="B808" s="274" t="s">
        <v>1482</v>
      </c>
      <c r="C808" s="486">
        <f>SUM(C809)</f>
        <v>20</v>
      </c>
      <c r="D808" s="487">
        <f>SUM(D809)</f>
        <v>0</v>
      </c>
      <c r="E808" s="475">
        <f t="shared" si="44"/>
        <v>-1</v>
      </c>
      <c r="F808" s="185" t="str">
        <f t="shared" si="45"/>
        <v>是</v>
      </c>
      <c r="G808" s="204" t="str">
        <f t="shared" si="46"/>
        <v>款</v>
      </c>
    </row>
    <row r="809" ht="36" customHeight="1" spans="1:7">
      <c r="A809" s="478">
        <v>2111001</v>
      </c>
      <c r="B809" s="501" t="s">
        <v>1483</v>
      </c>
      <c r="C809" s="480">
        <v>20</v>
      </c>
      <c r="D809" s="481">
        <v>0</v>
      </c>
      <c r="E809" s="475">
        <f t="shared" si="44"/>
        <v>-1</v>
      </c>
      <c r="F809" s="185" t="str">
        <f t="shared" si="45"/>
        <v>是</v>
      </c>
      <c r="G809" s="204" t="str">
        <f t="shared" si="46"/>
        <v>项</v>
      </c>
    </row>
    <row r="810" ht="36" customHeight="1" spans="1:7">
      <c r="A810" s="472" t="s">
        <v>1484</v>
      </c>
      <c r="B810" s="274" t="s">
        <v>1485</v>
      </c>
      <c r="C810" s="486">
        <f>SUM(C811:C815)</f>
        <v>0</v>
      </c>
      <c r="D810" s="487">
        <f>SUM(D811:D815)</f>
        <v>40</v>
      </c>
      <c r="E810" s="475" t="str">
        <f t="shared" si="44"/>
        <v/>
      </c>
      <c r="F810" s="185" t="str">
        <f t="shared" si="45"/>
        <v>是</v>
      </c>
      <c r="G810" s="204" t="str">
        <f t="shared" si="46"/>
        <v>款</v>
      </c>
    </row>
    <row r="811" ht="36" customHeight="1" spans="1:7">
      <c r="A811" s="478" t="s">
        <v>1486</v>
      </c>
      <c r="B811" s="479" t="s">
        <v>1487</v>
      </c>
      <c r="C811" s="480">
        <v>0</v>
      </c>
      <c r="D811" s="481">
        <v>40</v>
      </c>
      <c r="E811" s="475" t="str">
        <f t="shared" si="44"/>
        <v/>
      </c>
      <c r="F811" s="185" t="str">
        <f t="shared" si="45"/>
        <v>是</v>
      </c>
      <c r="G811" s="204" t="str">
        <f t="shared" si="46"/>
        <v>项</v>
      </c>
    </row>
    <row r="812" ht="36" customHeight="1" spans="1:7">
      <c r="A812" s="478" t="s">
        <v>1488</v>
      </c>
      <c r="B812" s="479" t="s">
        <v>1489</v>
      </c>
      <c r="C812" s="480">
        <v>0</v>
      </c>
      <c r="D812" s="481">
        <v>0</v>
      </c>
      <c r="E812" s="475" t="str">
        <f t="shared" si="44"/>
        <v/>
      </c>
      <c r="F812" s="185" t="str">
        <f t="shared" si="45"/>
        <v>否</v>
      </c>
      <c r="G812" s="204" t="str">
        <f t="shared" si="46"/>
        <v>项</v>
      </c>
    </row>
    <row r="813" ht="36" customHeight="1" spans="1:7">
      <c r="A813" s="478" t="s">
        <v>1490</v>
      </c>
      <c r="B813" s="479" t="s">
        <v>1491</v>
      </c>
      <c r="C813" s="480">
        <v>0</v>
      </c>
      <c r="D813" s="481">
        <v>0</v>
      </c>
      <c r="E813" s="475" t="str">
        <f t="shared" si="44"/>
        <v/>
      </c>
      <c r="F813" s="185" t="str">
        <f t="shared" si="45"/>
        <v>否</v>
      </c>
      <c r="G813" s="204" t="str">
        <f t="shared" si="46"/>
        <v>项</v>
      </c>
    </row>
    <row r="814" ht="36" customHeight="1" spans="1:7">
      <c r="A814" s="478" t="s">
        <v>1492</v>
      </c>
      <c r="B814" s="479" t="s">
        <v>1493</v>
      </c>
      <c r="C814" s="480">
        <v>0</v>
      </c>
      <c r="D814" s="481">
        <v>0</v>
      </c>
      <c r="E814" s="475" t="str">
        <f t="shared" si="44"/>
        <v/>
      </c>
      <c r="F814" s="185" t="str">
        <f t="shared" si="45"/>
        <v>否</v>
      </c>
      <c r="G814" s="204" t="str">
        <f t="shared" si="46"/>
        <v>项</v>
      </c>
    </row>
    <row r="815" ht="36" customHeight="1" spans="1:7">
      <c r="A815" s="478" t="s">
        <v>1494</v>
      </c>
      <c r="B815" s="479" t="s">
        <v>1495</v>
      </c>
      <c r="C815" s="480">
        <v>0</v>
      </c>
      <c r="D815" s="481">
        <v>0</v>
      </c>
      <c r="E815" s="475" t="str">
        <f t="shared" si="44"/>
        <v/>
      </c>
      <c r="F815" s="185" t="str">
        <f t="shared" si="45"/>
        <v>否</v>
      </c>
      <c r="G815" s="204" t="str">
        <f t="shared" si="46"/>
        <v>项</v>
      </c>
    </row>
    <row r="816" ht="36" customHeight="1" spans="1:7">
      <c r="A816" s="472" t="s">
        <v>1496</v>
      </c>
      <c r="B816" s="274" t="s">
        <v>1497</v>
      </c>
      <c r="C816" s="486">
        <f>SUM(C817)</f>
        <v>0</v>
      </c>
      <c r="D816" s="487">
        <f>SUM(D817)</f>
        <v>0</v>
      </c>
      <c r="E816" s="475" t="str">
        <f t="shared" si="44"/>
        <v/>
      </c>
      <c r="F816" s="185" t="str">
        <f t="shared" si="45"/>
        <v>否</v>
      </c>
      <c r="G816" s="204" t="str">
        <f t="shared" si="46"/>
        <v>款</v>
      </c>
    </row>
    <row r="817" ht="36" customHeight="1" spans="1:7">
      <c r="A817" s="479" t="s">
        <v>1498</v>
      </c>
      <c r="B817" s="479" t="s">
        <v>1499</v>
      </c>
      <c r="C817" s="480">
        <v>0</v>
      </c>
      <c r="D817" s="481">
        <v>0</v>
      </c>
      <c r="E817" s="475" t="str">
        <f t="shared" si="44"/>
        <v/>
      </c>
      <c r="F817" s="185" t="str">
        <f t="shared" si="45"/>
        <v>否</v>
      </c>
      <c r="G817" s="204" t="str">
        <f t="shared" si="46"/>
        <v>项</v>
      </c>
    </row>
    <row r="818" ht="36" customHeight="1" spans="1:7">
      <c r="A818" s="472" t="s">
        <v>1500</v>
      </c>
      <c r="B818" s="274" t="s">
        <v>1501</v>
      </c>
      <c r="C818" s="486">
        <f>SUM(C819)</f>
        <v>0</v>
      </c>
      <c r="D818" s="487">
        <f>SUM(D819)</f>
        <v>0</v>
      </c>
      <c r="E818" s="475" t="str">
        <f t="shared" si="44"/>
        <v/>
      </c>
      <c r="F818" s="185" t="str">
        <f t="shared" si="45"/>
        <v>否</v>
      </c>
      <c r="G818" s="204" t="str">
        <f t="shared" si="46"/>
        <v>款</v>
      </c>
    </row>
    <row r="819" ht="36" customHeight="1" spans="1:7">
      <c r="A819" s="479" t="s">
        <v>1502</v>
      </c>
      <c r="B819" s="479" t="s">
        <v>1503</v>
      </c>
      <c r="C819" s="480">
        <v>0</v>
      </c>
      <c r="D819" s="481">
        <v>0</v>
      </c>
      <c r="E819" s="475" t="str">
        <f t="shared" si="44"/>
        <v/>
      </c>
      <c r="F819" s="185" t="str">
        <f t="shared" si="45"/>
        <v>否</v>
      </c>
      <c r="G819" s="204" t="str">
        <f t="shared" si="46"/>
        <v>项</v>
      </c>
    </row>
    <row r="820" ht="36" customHeight="1" spans="1:7">
      <c r="A820" s="472" t="s">
        <v>1504</v>
      </c>
      <c r="B820" s="274" t="s">
        <v>1505</v>
      </c>
      <c r="C820" s="486">
        <f>SUM(C821:C834)</f>
        <v>100</v>
      </c>
      <c r="D820" s="487">
        <f>SUM(D821:D834)</f>
        <v>0</v>
      </c>
      <c r="E820" s="475">
        <f t="shared" si="44"/>
        <v>-1</v>
      </c>
      <c r="F820" s="185" t="str">
        <f t="shared" si="45"/>
        <v>是</v>
      </c>
      <c r="G820" s="204" t="str">
        <f t="shared" si="46"/>
        <v>款</v>
      </c>
    </row>
    <row r="821" ht="36" customHeight="1" spans="1:7">
      <c r="A821" s="478" t="s">
        <v>1506</v>
      </c>
      <c r="B821" s="479" t="s">
        <v>136</v>
      </c>
      <c r="C821" s="480">
        <v>0</v>
      </c>
      <c r="D821" s="481">
        <v>0</v>
      </c>
      <c r="E821" s="475" t="str">
        <f t="shared" si="44"/>
        <v/>
      </c>
      <c r="F821" s="185" t="str">
        <f t="shared" si="45"/>
        <v>否</v>
      </c>
      <c r="G821" s="204" t="str">
        <f t="shared" si="46"/>
        <v>项</v>
      </c>
    </row>
    <row r="822" ht="36" customHeight="1" spans="1:7">
      <c r="A822" s="478" t="s">
        <v>1507</v>
      </c>
      <c r="B822" s="479" t="s">
        <v>138</v>
      </c>
      <c r="C822" s="480">
        <v>0</v>
      </c>
      <c r="D822" s="481">
        <v>0</v>
      </c>
      <c r="E822" s="475" t="str">
        <f t="shared" si="44"/>
        <v/>
      </c>
      <c r="F822" s="185" t="str">
        <f t="shared" si="45"/>
        <v>否</v>
      </c>
      <c r="G822" s="204" t="str">
        <f t="shared" si="46"/>
        <v>项</v>
      </c>
    </row>
    <row r="823" ht="36" customHeight="1" spans="1:7">
      <c r="A823" s="478" t="s">
        <v>1508</v>
      </c>
      <c r="B823" s="479" t="s">
        <v>140</v>
      </c>
      <c r="C823" s="480">
        <v>0</v>
      </c>
      <c r="D823" s="481">
        <v>0</v>
      </c>
      <c r="E823" s="475" t="str">
        <f t="shared" si="44"/>
        <v/>
      </c>
      <c r="F823" s="185" t="str">
        <f t="shared" si="45"/>
        <v>否</v>
      </c>
      <c r="G823" s="204" t="str">
        <f t="shared" si="46"/>
        <v>项</v>
      </c>
    </row>
    <row r="824" ht="36" customHeight="1" spans="1:7">
      <c r="A824" s="478" t="s">
        <v>1509</v>
      </c>
      <c r="B824" s="479" t="s">
        <v>1510</v>
      </c>
      <c r="C824" s="480">
        <v>0</v>
      </c>
      <c r="D824" s="481"/>
      <c r="E824" s="475" t="str">
        <f t="shared" si="44"/>
        <v/>
      </c>
      <c r="F824" s="185" t="str">
        <f t="shared" si="45"/>
        <v>否</v>
      </c>
      <c r="G824" s="204" t="str">
        <f t="shared" si="46"/>
        <v>项</v>
      </c>
    </row>
    <row r="825" ht="36" customHeight="1" spans="1:7">
      <c r="A825" s="478" t="s">
        <v>1511</v>
      </c>
      <c r="B825" s="479" t="s">
        <v>1512</v>
      </c>
      <c r="C825" s="480">
        <v>0</v>
      </c>
      <c r="D825" s="481"/>
      <c r="E825" s="475" t="str">
        <f t="shared" si="44"/>
        <v/>
      </c>
      <c r="F825" s="185" t="str">
        <f t="shared" si="45"/>
        <v>否</v>
      </c>
      <c r="G825" s="204" t="str">
        <f t="shared" si="46"/>
        <v>项</v>
      </c>
    </row>
    <row r="826" ht="36" customHeight="1" spans="1:7">
      <c r="A826" s="478" t="s">
        <v>1513</v>
      </c>
      <c r="B826" s="479" t="s">
        <v>1514</v>
      </c>
      <c r="C826" s="480">
        <v>0</v>
      </c>
      <c r="D826" s="481">
        <v>0</v>
      </c>
      <c r="E826" s="475" t="str">
        <f t="shared" si="44"/>
        <v/>
      </c>
      <c r="F826" s="185" t="str">
        <f t="shared" si="45"/>
        <v>否</v>
      </c>
      <c r="G826" s="204" t="str">
        <f t="shared" si="46"/>
        <v>项</v>
      </c>
    </row>
    <row r="827" ht="36" customHeight="1" spans="1:7">
      <c r="A827" s="478" t="s">
        <v>1515</v>
      </c>
      <c r="B827" s="479" t="s">
        <v>1516</v>
      </c>
      <c r="C827" s="480">
        <v>100</v>
      </c>
      <c r="D827" s="481">
        <v>0</v>
      </c>
      <c r="E827" s="475">
        <f t="shared" si="44"/>
        <v>-1</v>
      </c>
      <c r="F827" s="185" t="str">
        <f t="shared" si="45"/>
        <v>是</v>
      </c>
      <c r="G827" s="204" t="str">
        <f t="shared" si="46"/>
        <v>项</v>
      </c>
    </row>
    <row r="828" ht="36" customHeight="1" spans="1:7">
      <c r="A828" s="478" t="s">
        <v>1517</v>
      </c>
      <c r="B828" s="479" t="s">
        <v>1518</v>
      </c>
      <c r="C828" s="480">
        <v>0</v>
      </c>
      <c r="D828" s="481">
        <v>0</v>
      </c>
      <c r="E828" s="475" t="str">
        <f t="shared" si="44"/>
        <v/>
      </c>
      <c r="F828" s="185" t="str">
        <f t="shared" si="45"/>
        <v>否</v>
      </c>
      <c r="G828" s="204" t="str">
        <f t="shared" si="46"/>
        <v>项</v>
      </c>
    </row>
    <row r="829" ht="36" customHeight="1" spans="1:7">
      <c r="A829" s="478" t="s">
        <v>1519</v>
      </c>
      <c r="B829" s="479" t="s">
        <v>1520</v>
      </c>
      <c r="C829" s="480">
        <v>0</v>
      </c>
      <c r="D829" s="481"/>
      <c r="E829" s="475" t="str">
        <f t="shared" si="44"/>
        <v/>
      </c>
      <c r="F829" s="185" t="str">
        <f t="shared" si="45"/>
        <v>否</v>
      </c>
      <c r="G829" s="204" t="str">
        <f t="shared" si="46"/>
        <v>项</v>
      </c>
    </row>
    <row r="830" ht="36" customHeight="1" spans="1:7">
      <c r="A830" s="478" t="s">
        <v>1521</v>
      </c>
      <c r="B830" s="479" t="s">
        <v>1522</v>
      </c>
      <c r="C830" s="480">
        <v>0</v>
      </c>
      <c r="D830" s="481"/>
      <c r="E830" s="475" t="str">
        <f t="shared" si="44"/>
        <v/>
      </c>
      <c r="F830" s="185" t="str">
        <f t="shared" si="45"/>
        <v>否</v>
      </c>
      <c r="G830" s="204" t="str">
        <f t="shared" si="46"/>
        <v>项</v>
      </c>
    </row>
    <row r="831" ht="36" customHeight="1" spans="1:7">
      <c r="A831" s="478" t="s">
        <v>1523</v>
      </c>
      <c r="B831" s="479" t="s">
        <v>237</v>
      </c>
      <c r="C831" s="480">
        <v>0</v>
      </c>
      <c r="D831" s="481">
        <v>0</v>
      </c>
      <c r="E831" s="475" t="str">
        <f t="shared" si="44"/>
        <v/>
      </c>
      <c r="F831" s="185" t="str">
        <f t="shared" si="45"/>
        <v>否</v>
      </c>
      <c r="G831" s="204" t="str">
        <f t="shared" si="46"/>
        <v>项</v>
      </c>
    </row>
    <row r="832" ht="36" customHeight="1" spans="1:7">
      <c r="A832" s="478" t="s">
        <v>1524</v>
      </c>
      <c r="B832" s="479" t="s">
        <v>1525</v>
      </c>
      <c r="C832" s="480">
        <v>0</v>
      </c>
      <c r="D832" s="481">
        <v>0</v>
      </c>
      <c r="E832" s="475" t="str">
        <f t="shared" si="44"/>
        <v/>
      </c>
      <c r="F832" s="185" t="str">
        <f t="shared" si="45"/>
        <v>否</v>
      </c>
      <c r="G832" s="204" t="str">
        <f t="shared" si="46"/>
        <v>项</v>
      </c>
    </row>
    <row r="833" ht="36" customHeight="1" spans="1:7">
      <c r="A833" s="478" t="s">
        <v>1526</v>
      </c>
      <c r="B833" s="479" t="s">
        <v>154</v>
      </c>
      <c r="C833" s="480">
        <v>0</v>
      </c>
      <c r="D833" s="481">
        <v>0</v>
      </c>
      <c r="E833" s="475" t="str">
        <f t="shared" si="44"/>
        <v/>
      </c>
      <c r="F833" s="185" t="str">
        <f t="shared" si="45"/>
        <v>否</v>
      </c>
      <c r="G833" s="204" t="str">
        <f t="shared" si="46"/>
        <v>项</v>
      </c>
    </row>
    <row r="834" ht="36" customHeight="1" spans="1:7">
      <c r="A834" s="478" t="s">
        <v>1527</v>
      </c>
      <c r="B834" s="479" t="s">
        <v>1528</v>
      </c>
      <c r="C834" s="480">
        <v>0</v>
      </c>
      <c r="D834" s="481">
        <v>0</v>
      </c>
      <c r="E834" s="475" t="str">
        <f t="shared" si="44"/>
        <v/>
      </c>
      <c r="F834" s="185" t="str">
        <f t="shared" si="45"/>
        <v>否</v>
      </c>
      <c r="G834" s="204" t="str">
        <f t="shared" si="46"/>
        <v>项</v>
      </c>
    </row>
    <row r="835" ht="36" customHeight="1" spans="1:7">
      <c r="A835" s="472" t="s">
        <v>1529</v>
      </c>
      <c r="B835" s="274" t="s">
        <v>1530</v>
      </c>
      <c r="C835" s="486">
        <f>SUM(C836)</f>
        <v>200</v>
      </c>
      <c r="D835" s="487">
        <f>SUM(D836)</f>
        <v>200</v>
      </c>
      <c r="E835" s="475">
        <f t="shared" si="44"/>
        <v>0</v>
      </c>
      <c r="F835" s="185" t="str">
        <f t="shared" si="45"/>
        <v>是</v>
      </c>
      <c r="G835" s="204" t="str">
        <f t="shared" si="46"/>
        <v>款</v>
      </c>
    </row>
    <row r="836" ht="36" customHeight="1" spans="1:7">
      <c r="A836" s="235" t="s">
        <v>1531</v>
      </c>
      <c r="B836" s="235" t="s">
        <v>1532</v>
      </c>
      <c r="C836" s="480">
        <v>200</v>
      </c>
      <c r="D836" s="481">
        <v>200</v>
      </c>
      <c r="E836" s="475">
        <f t="shared" si="44"/>
        <v>0</v>
      </c>
      <c r="F836" s="185" t="str">
        <f t="shared" si="45"/>
        <v>是</v>
      </c>
      <c r="G836" s="204" t="str">
        <f t="shared" si="46"/>
        <v>项</v>
      </c>
    </row>
    <row r="837" ht="36" customHeight="1" spans="1:7">
      <c r="A837" s="211" t="s">
        <v>1533</v>
      </c>
      <c r="B837" s="495" t="s">
        <v>526</v>
      </c>
      <c r="C837" s="496">
        <v>0</v>
      </c>
      <c r="D837" s="497"/>
      <c r="E837" s="475" t="str">
        <f t="shared" si="44"/>
        <v/>
      </c>
      <c r="F837" s="185" t="str">
        <f t="shared" si="45"/>
        <v>否</v>
      </c>
      <c r="G837" s="204" t="str">
        <f t="shared" si="46"/>
        <v>项</v>
      </c>
    </row>
    <row r="838" ht="36" customHeight="1" spans="1:7">
      <c r="A838" s="472" t="s">
        <v>65</v>
      </c>
      <c r="B838" s="274" t="s">
        <v>66</v>
      </c>
      <c r="C838" s="476">
        <f>SUM(C839,C850,C852,C855,C857,C859)</f>
        <v>15984</v>
      </c>
      <c r="D838" s="485">
        <f>SUM(D839,D850,D852,D855,D857,D859)</f>
        <v>22676</v>
      </c>
      <c r="E838" s="475">
        <f t="shared" si="44"/>
        <v>0.419</v>
      </c>
      <c r="F838" s="185" t="str">
        <f t="shared" si="45"/>
        <v>是</v>
      </c>
      <c r="G838" s="204" t="str">
        <f t="shared" si="46"/>
        <v>类</v>
      </c>
    </row>
    <row r="839" ht="36" customHeight="1" spans="1:7">
      <c r="A839" s="472" t="s">
        <v>1534</v>
      </c>
      <c r="B839" s="274" t="s">
        <v>1535</v>
      </c>
      <c r="C839" s="498">
        <f>SUM(C840:C849)</f>
        <v>8881</v>
      </c>
      <c r="D839" s="499">
        <f>SUM(D840:D849)</f>
        <v>8282</v>
      </c>
      <c r="E839" s="475">
        <f t="shared" si="44"/>
        <v>-0.067</v>
      </c>
      <c r="F839" s="185" t="str">
        <f t="shared" si="45"/>
        <v>是</v>
      </c>
      <c r="G839" s="204" t="str">
        <f t="shared" si="46"/>
        <v>款</v>
      </c>
    </row>
    <row r="840" ht="36" customHeight="1" spans="1:7">
      <c r="A840" s="478" t="s">
        <v>1536</v>
      </c>
      <c r="B840" s="479" t="s">
        <v>136</v>
      </c>
      <c r="C840" s="480">
        <v>2964</v>
      </c>
      <c r="D840" s="481">
        <v>2799</v>
      </c>
      <c r="E840" s="475">
        <f t="shared" si="44"/>
        <v>-0.056</v>
      </c>
      <c r="F840" s="185" t="str">
        <f t="shared" si="45"/>
        <v>是</v>
      </c>
      <c r="G840" s="204" t="str">
        <f t="shared" si="46"/>
        <v>项</v>
      </c>
    </row>
    <row r="841" ht="36" customHeight="1" spans="1:7">
      <c r="A841" s="478" t="s">
        <v>1537</v>
      </c>
      <c r="B841" s="479" t="s">
        <v>138</v>
      </c>
      <c r="C841" s="480">
        <v>0</v>
      </c>
      <c r="D841" s="481">
        <v>0</v>
      </c>
      <c r="E841" s="475" t="str">
        <f t="shared" si="44"/>
        <v/>
      </c>
      <c r="F841" s="185" t="str">
        <f t="shared" si="45"/>
        <v>否</v>
      </c>
      <c r="G841" s="204" t="str">
        <f t="shared" si="46"/>
        <v>项</v>
      </c>
    </row>
    <row r="842" ht="36" customHeight="1" spans="1:7">
      <c r="A842" s="478" t="s">
        <v>1538</v>
      </c>
      <c r="B842" s="479" t="s">
        <v>140</v>
      </c>
      <c r="C842" s="480">
        <v>0</v>
      </c>
      <c r="D842" s="481">
        <v>0</v>
      </c>
      <c r="E842" s="475" t="str">
        <f t="shared" si="44"/>
        <v/>
      </c>
      <c r="F842" s="185" t="str">
        <f t="shared" si="45"/>
        <v>否</v>
      </c>
      <c r="G842" s="204" t="str">
        <f t="shared" si="46"/>
        <v>项</v>
      </c>
    </row>
    <row r="843" ht="36" customHeight="1" spans="1:7">
      <c r="A843" s="478" t="s">
        <v>1539</v>
      </c>
      <c r="B843" s="479" t="s">
        <v>1540</v>
      </c>
      <c r="C843" s="480">
        <v>94</v>
      </c>
      <c r="D843" s="481">
        <v>110</v>
      </c>
      <c r="E843" s="475">
        <f t="shared" si="44"/>
        <v>0.17</v>
      </c>
      <c r="F843" s="185" t="str">
        <f t="shared" si="45"/>
        <v>是</v>
      </c>
      <c r="G843" s="204" t="str">
        <f t="shared" si="46"/>
        <v>项</v>
      </c>
    </row>
    <row r="844" ht="36" customHeight="1" spans="1:7">
      <c r="A844" s="478" t="s">
        <v>1541</v>
      </c>
      <c r="B844" s="479" t="s">
        <v>1542</v>
      </c>
      <c r="C844" s="480">
        <v>0</v>
      </c>
      <c r="D844" s="481">
        <v>0</v>
      </c>
      <c r="E844" s="475" t="str">
        <f t="shared" si="44"/>
        <v/>
      </c>
      <c r="F844" s="185" t="str">
        <f t="shared" si="45"/>
        <v>否</v>
      </c>
      <c r="G844" s="204" t="str">
        <f t="shared" si="46"/>
        <v>项</v>
      </c>
    </row>
    <row r="845" ht="36" customHeight="1" spans="1:7">
      <c r="A845" s="478" t="s">
        <v>1543</v>
      </c>
      <c r="B845" s="479" t="s">
        <v>1544</v>
      </c>
      <c r="C845" s="480">
        <v>0</v>
      </c>
      <c r="D845" s="481">
        <v>0</v>
      </c>
      <c r="E845" s="475" t="str">
        <f t="shared" si="44"/>
        <v/>
      </c>
      <c r="F845" s="185" t="str">
        <f t="shared" si="45"/>
        <v>否</v>
      </c>
      <c r="G845" s="204" t="str">
        <f t="shared" si="46"/>
        <v>项</v>
      </c>
    </row>
    <row r="846" ht="36" customHeight="1" spans="1:7">
      <c r="A846" s="478" t="s">
        <v>1545</v>
      </c>
      <c r="B846" s="479" t="s">
        <v>1546</v>
      </c>
      <c r="C846" s="480">
        <v>0</v>
      </c>
      <c r="D846" s="481">
        <v>0</v>
      </c>
      <c r="E846" s="475" t="str">
        <f t="shared" si="44"/>
        <v/>
      </c>
      <c r="F846" s="185" t="str">
        <f t="shared" si="45"/>
        <v>否</v>
      </c>
      <c r="G846" s="204" t="str">
        <f t="shared" si="46"/>
        <v>项</v>
      </c>
    </row>
    <row r="847" ht="36" customHeight="1" spans="1:7">
      <c r="A847" s="478" t="s">
        <v>1547</v>
      </c>
      <c r="B847" s="479" t="s">
        <v>1548</v>
      </c>
      <c r="C847" s="480">
        <v>0</v>
      </c>
      <c r="D847" s="481">
        <v>0</v>
      </c>
      <c r="E847" s="475" t="str">
        <f t="shared" si="44"/>
        <v/>
      </c>
      <c r="F847" s="185" t="str">
        <f t="shared" si="45"/>
        <v>否</v>
      </c>
      <c r="G847" s="204" t="str">
        <f t="shared" si="46"/>
        <v>项</v>
      </c>
    </row>
    <row r="848" ht="36" customHeight="1" spans="1:7">
      <c r="A848" s="478" t="s">
        <v>1549</v>
      </c>
      <c r="B848" s="479" t="s">
        <v>1550</v>
      </c>
      <c r="C848" s="480">
        <v>0</v>
      </c>
      <c r="D848" s="481">
        <v>0</v>
      </c>
      <c r="E848" s="475" t="str">
        <f t="shared" si="44"/>
        <v/>
      </c>
      <c r="F848" s="185" t="str">
        <f t="shared" si="45"/>
        <v>否</v>
      </c>
      <c r="G848" s="204" t="str">
        <f t="shared" si="46"/>
        <v>项</v>
      </c>
    </row>
    <row r="849" ht="36" customHeight="1" spans="1:7">
      <c r="A849" s="478" t="s">
        <v>1551</v>
      </c>
      <c r="B849" s="479" t="s">
        <v>1552</v>
      </c>
      <c r="C849" s="480">
        <v>5823</v>
      </c>
      <c r="D849" s="481">
        <v>5373</v>
      </c>
      <c r="E849" s="475">
        <f t="shared" si="44"/>
        <v>-0.077</v>
      </c>
      <c r="F849" s="185" t="str">
        <f t="shared" si="45"/>
        <v>是</v>
      </c>
      <c r="G849" s="204" t="str">
        <f t="shared" si="46"/>
        <v>项</v>
      </c>
    </row>
    <row r="850" ht="36" customHeight="1" spans="1:7">
      <c r="A850" s="472" t="s">
        <v>1553</v>
      </c>
      <c r="B850" s="274" t="s">
        <v>1554</v>
      </c>
      <c r="C850" s="486">
        <f>SUM(C851)</f>
        <v>12</v>
      </c>
      <c r="D850" s="487">
        <f>SUM(D851)</f>
        <v>0</v>
      </c>
      <c r="E850" s="475">
        <f t="shared" si="44"/>
        <v>-1</v>
      </c>
      <c r="F850" s="185" t="str">
        <f t="shared" si="45"/>
        <v>是</v>
      </c>
      <c r="G850" s="204" t="str">
        <f t="shared" si="46"/>
        <v>款</v>
      </c>
    </row>
    <row r="851" ht="36" customHeight="1" spans="1:7">
      <c r="A851" s="478">
        <v>2120201</v>
      </c>
      <c r="B851" s="501" t="s">
        <v>1555</v>
      </c>
      <c r="C851" s="480">
        <v>12</v>
      </c>
      <c r="D851" s="481">
        <v>0</v>
      </c>
      <c r="E851" s="475">
        <f t="shared" ref="E851:E914" si="47">IF(C851&gt;0,D851/C851-1,IF(C851&lt;0,-(D851/C851-1),""))</f>
        <v>-1</v>
      </c>
      <c r="F851" s="185" t="str">
        <f t="shared" ref="F851:F914" si="48">IF(LEN(A851)=3,"是",IF(B851&lt;&gt;"",IF(SUM(C851:D851)&lt;&gt;0,"是","否"),"是"))</f>
        <v>是</v>
      </c>
      <c r="G851" s="204" t="str">
        <f t="shared" ref="G851:G914" si="49">IF(LEN(A851)=3,"类",IF(LEN(A851)=5,"款","项"))</f>
        <v>项</v>
      </c>
    </row>
    <row r="852" ht="36" customHeight="1" spans="1:7">
      <c r="A852" s="472" t="s">
        <v>1556</v>
      </c>
      <c r="B852" s="274" t="s">
        <v>1557</v>
      </c>
      <c r="C852" s="486">
        <f>SUM(C853:C854)</f>
        <v>1999</v>
      </c>
      <c r="D852" s="487">
        <f>SUM(D853:D854)</f>
        <v>1120</v>
      </c>
      <c r="E852" s="475">
        <f t="shared" si="47"/>
        <v>-0.44</v>
      </c>
      <c r="F852" s="185" t="str">
        <f t="shared" si="48"/>
        <v>是</v>
      </c>
      <c r="G852" s="204" t="str">
        <f t="shared" si="49"/>
        <v>款</v>
      </c>
    </row>
    <row r="853" ht="36" customHeight="1" spans="1:7">
      <c r="A853" s="478" t="s">
        <v>1558</v>
      </c>
      <c r="B853" s="479" t="s">
        <v>1559</v>
      </c>
      <c r="C853" s="480">
        <v>1000</v>
      </c>
      <c r="D853" s="481">
        <v>50</v>
      </c>
      <c r="E853" s="475">
        <f t="shared" si="47"/>
        <v>-0.95</v>
      </c>
      <c r="F853" s="185" t="str">
        <f t="shared" si="48"/>
        <v>是</v>
      </c>
      <c r="G853" s="204" t="str">
        <f t="shared" si="49"/>
        <v>项</v>
      </c>
    </row>
    <row r="854" ht="36" customHeight="1" spans="1:7">
      <c r="A854" s="478" t="s">
        <v>1560</v>
      </c>
      <c r="B854" s="479" t="s">
        <v>1561</v>
      </c>
      <c r="C854" s="480">
        <v>999</v>
      </c>
      <c r="D854" s="481">
        <v>1070</v>
      </c>
      <c r="E854" s="475">
        <f t="shared" si="47"/>
        <v>0.071</v>
      </c>
      <c r="F854" s="185" t="str">
        <f t="shared" si="48"/>
        <v>是</v>
      </c>
      <c r="G854" s="204" t="str">
        <f t="shared" si="49"/>
        <v>项</v>
      </c>
    </row>
    <row r="855" ht="36" customHeight="1" spans="1:7">
      <c r="A855" s="472" t="s">
        <v>1562</v>
      </c>
      <c r="B855" s="274" t="s">
        <v>1563</v>
      </c>
      <c r="C855" s="486">
        <f t="shared" ref="C855:C859" si="50">SUM(C856)</f>
        <v>3751</v>
      </c>
      <c r="D855" s="487">
        <f t="shared" ref="D855:D859" si="51">SUM(D856)</f>
        <v>3783</v>
      </c>
      <c r="E855" s="475">
        <f t="shared" si="47"/>
        <v>0.009</v>
      </c>
      <c r="F855" s="185" t="str">
        <f t="shared" si="48"/>
        <v>是</v>
      </c>
      <c r="G855" s="204" t="str">
        <f t="shared" si="49"/>
        <v>款</v>
      </c>
    </row>
    <row r="856" ht="36" customHeight="1" spans="1:7">
      <c r="A856" s="478">
        <v>2120501</v>
      </c>
      <c r="B856" s="501" t="s">
        <v>1564</v>
      </c>
      <c r="C856" s="480">
        <v>3751</v>
      </c>
      <c r="D856" s="481">
        <v>3783</v>
      </c>
      <c r="E856" s="475">
        <f t="shared" si="47"/>
        <v>0.009</v>
      </c>
      <c r="F856" s="185" t="str">
        <f t="shared" si="48"/>
        <v>是</v>
      </c>
      <c r="G856" s="204" t="str">
        <f t="shared" si="49"/>
        <v>项</v>
      </c>
    </row>
    <row r="857" ht="36" customHeight="1" spans="1:7">
      <c r="A857" s="472" t="s">
        <v>1565</v>
      </c>
      <c r="B857" s="274" t="s">
        <v>1566</v>
      </c>
      <c r="C857" s="486">
        <f t="shared" si="50"/>
        <v>0</v>
      </c>
      <c r="D857" s="487">
        <f t="shared" si="51"/>
        <v>0</v>
      </c>
      <c r="E857" s="475" t="str">
        <f t="shared" si="47"/>
        <v/>
      </c>
      <c r="F857" s="185" t="str">
        <f t="shared" si="48"/>
        <v>否</v>
      </c>
      <c r="G857" s="204" t="str">
        <f t="shared" si="49"/>
        <v>款</v>
      </c>
    </row>
    <row r="858" ht="36" customHeight="1" spans="1:7">
      <c r="A858" s="478">
        <v>2120601</v>
      </c>
      <c r="B858" s="501" t="s">
        <v>1567</v>
      </c>
      <c r="C858" s="480">
        <v>0</v>
      </c>
      <c r="D858" s="481">
        <v>0</v>
      </c>
      <c r="E858" s="475" t="str">
        <f t="shared" si="47"/>
        <v/>
      </c>
      <c r="F858" s="185" t="str">
        <f t="shared" si="48"/>
        <v>否</v>
      </c>
      <c r="G858" s="204" t="str">
        <f t="shared" si="49"/>
        <v>项</v>
      </c>
    </row>
    <row r="859" ht="36" customHeight="1" spans="1:7">
      <c r="A859" s="472" t="s">
        <v>1568</v>
      </c>
      <c r="B859" s="274" t="s">
        <v>1569</v>
      </c>
      <c r="C859" s="486">
        <f t="shared" si="50"/>
        <v>1341</v>
      </c>
      <c r="D859" s="487">
        <f t="shared" si="51"/>
        <v>9491</v>
      </c>
      <c r="E859" s="475">
        <f t="shared" si="47"/>
        <v>6.078</v>
      </c>
      <c r="F859" s="185" t="str">
        <f t="shared" si="48"/>
        <v>是</v>
      </c>
      <c r="G859" s="204" t="str">
        <f t="shared" si="49"/>
        <v>款</v>
      </c>
    </row>
    <row r="860" ht="36" customHeight="1" spans="1:7">
      <c r="A860" s="478">
        <v>2129999</v>
      </c>
      <c r="B860" s="501" t="s">
        <v>1570</v>
      </c>
      <c r="C860" s="480">
        <v>1341</v>
      </c>
      <c r="D860" s="481">
        <v>9491</v>
      </c>
      <c r="E860" s="475">
        <f t="shared" si="47"/>
        <v>6.078</v>
      </c>
      <c r="F860" s="185" t="str">
        <f t="shared" si="48"/>
        <v>是</v>
      </c>
      <c r="G860" s="204" t="str">
        <f t="shared" si="49"/>
        <v>项</v>
      </c>
    </row>
    <row r="861" ht="36" customHeight="1" spans="1:7">
      <c r="A861" s="494" t="s">
        <v>1571</v>
      </c>
      <c r="B861" s="495" t="s">
        <v>526</v>
      </c>
      <c r="C861" s="496">
        <v>0</v>
      </c>
      <c r="D861" s="497"/>
      <c r="E861" s="475" t="str">
        <f t="shared" si="47"/>
        <v/>
      </c>
      <c r="F861" s="185" t="str">
        <f t="shared" si="48"/>
        <v>否</v>
      </c>
      <c r="G861" s="204" t="str">
        <f t="shared" si="49"/>
        <v>项</v>
      </c>
    </row>
    <row r="862" ht="36" customHeight="1" spans="1:7">
      <c r="A862" s="472" t="s">
        <v>67</v>
      </c>
      <c r="B862" s="274" t="s">
        <v>68</v>
      </c>
      <c r="C862" s="473">
        <f>SUM(C863,C889,C915,C943,C954,C968,C971,C961)</f>
        <v>45427</v>
      </c>
      <c r="D862" s="474">
        <f>SUM(D863,D889,D915,D943,D954,D968,D971,D961)</f>
        <v>63740</v>
      </c>
      <c r="E862" s="475">
        <f t="shared" si="47"/>
        <v>0.403</v>
      </c>
      <c r="F862" s="185" t="str">
        <f t="shared" si="48"/>
        <v>是</v>
      </c>
      <c r="G862" s="204" t="str">
        <f t="shared" si="49"/>
        <v>类</v>
      </c>
    </row>
    <row r="863" ht="36" customHeight="1" spans="1:7">
      <c r="A863" s="472" t="s">
        <v>1572</v>
      </c>
      <c r="B863" s="274" t="s">
        <v>1573</v>
      </c>
      <c r="C863" s="498">
        <f>SUM(C864:C888)</f>
        <v>14904</v>
      </c>
      <c r="D863" s="499">
        <f>SUM(D864:D888)</f>
        <v>12467</v>
      </c>
      <c r="E863" s="475">
        <f t="shared" si="47"/>
        <v>-0.164</v>
      </c>
      <c r="F863" s="185" t="str">
        <f t="shared" si="48"/>
        <v>是</v>
      </c>
      <c r="G863" s="204" t="str">
        <f t="shared" si="49"/>
        <v>款</v>
      </c>
    </row>
    <row r="864" ht="36" customHeight="1" spans="1:7">
      <c r="A864" s="478" t="s">
        <v>1574</v>
      </c>
      <c r="B864" s="479" t="s">
        <v>136</v>
      </c>
      <c r="C864" s="480">
        <v>385</v>
      </c>
      <c r="D864" s="481">
        <v>382</v>
      </c>
      <c r="E864" s="475">
        <f t="shared" si="47"/>
        <v>-0.008</v>
      </c>
      <c r="F864" s="185" t="str">
        <f t="shared" si="48"/>
        <v>是</v>
      </c>
      <c r="G864" s="204" t="str">
        <f t="shared" si="49"/>
        <v>项</v>
      </c>
    </row>
    <row r="865" ht="36" customHeight="1" spans="1:7">
      <c r="A865" s="478" t="s">
        <v>1575</v>
      </c>
      <c r="B865" s="479" t="s">
        <v>138</v>
      </c>
      <c r="C865" s="480">
        <v>0</v>
      </c>
      <c r="D865" s="481">
        <v>0</v>
      </c>
      <c r="E865" s="475" t="str">
        <f t="shared" si="47"/>
        <v/>
      </c>
      <c r="F865" s="185" t="str">
        <f t="shared" si="48"/>
        <v>否</v>
      </c>
      <c r="G865" s="204" t="str">
        <f t="shared" si="49"/>
        <v>项</v>
      </c>
    </row>
    <row r="866" ht="36" customHeight="1" spans="1:7">
      <c r="A866" s="478" t="s">
        <v>1576</v>
      </c>
      <c r="B866" s="479" t="s">
        <v>140</v>
      </c>
      <c r="C866" s="480">
        <v>0</v>
      </c>
      <c r="D866" s="481">
        <v>0</v>
      </c>
      <c r="E866" s="475" t="str">
        <f t="shared" si="47"/>
        <v/>
      </c>
      <c r="F866" s="185" t="str">
        <f t="shared" si="48"/>
        <v>否</v>
      </c>
      <c r="G866" s="204" t="str">
        <f t="shared" si="49"/>
        <v>项</v>
      </c>
    </row>
    <row r="867" ht="36" customHeight="1" spans="1:7">
      <c r="A867" s="478" t="s">
        <v>1577</v>
      </c>
      <c r="B867" s="479" t="s">
        <v>154</v>
      </c>
      <c r="C867" s="480">
        <v>3593</v>
      </c>
      <c r="D867" s="481">
        <v>3576</v>
      </c>
      <c r="E867" s="475">
        <f t="shared" si="47"/>
        <v>-0.005</v>
      </c>
      <c r="F867" s="185" t="str">
        <f t="shared" si="48"/>
        <v>是</v>
      </c>
      <c r="G867" s="204" t="str">
        <f t="shared" si="49"/>
        <v>项</v>
      </c>
    </row>
    <row r="868" ht="36" customHeight="1" spans="1:7">
      <c r="A868" s="478" t="s">
        <v>1578</v>
      </c>
      <c r="B868" s="479" t="s">
        <v>1579</v>
      </c>
      <c r="C868" s="480">
        <v>0</v>
      </c>
      <c r="D868" s="481">
        <v>0</v>
      </c>
      <c r="E868" s="475" t="str">
        <f t="shared" si="47"/>
        <v/>
      </c>
      <c r="F868" s="185" t="str">
        <f t="shared" si="48"/>
        <v>否</v>
      </c>
      <c r="G868" s="204" t="str">
        <f t="shared" si="49"/>
        <v>项</v>
      </c>
    </row>
    <row r="869" ht="36" customHeight="1" spans="1:7">
      <c r="A869" s="478" t="s">
        <v>1580</v>
      </c>
      <c r="B869" s="479" t="s">
        <v>1581</v>
      </c>
      <c r="C869" s="480">
        <v>686</v>
      </c>
      <c r="D869" s="481">
        <v>1693</v>
      </c>
      <c r="E869" s="475">
        <f t="shared" si="47"/>
        <v>1.468</v>
      </c>
      <c r="F869" s="185" t="str">
        <f t="shared" si="48"/>
        <v>是</v>
      </c>
      <c r="G869" s="204" t="str">
        <f t="shared" si="49"/>
        <v>项</v>
      </c>
    </row>
    <row r="870" ht="36" customHeight="1" spans="1:7">
      <c r="A870" s="478" t="s">
        <v>1582</v>
      </c>
      <c r="B870" s="479" t="s">
        <v>1583</v>
      </c>
      <c r="C870" s="480">
        <v>159</v>
      </c>
      <c r="D870" s="481">
        <v>196</v>
      </c>
      <c r="E870" s="475">
        <f t="shared" si="47"/>
        <v>0.233</v>
      </c>
      <c r="F870" s="185" t="str">
        <f t="shared" si="48"/>
        <v>是</v>
      </c>
      <c r="G870" s="204" t="str">
        <f t="shared" si="49"/>
        <v>项</v>
      </c>
    </row>
    <row r="871" ht="36" customHeight="1" spans="1:7">
      <c r="A871" s="478" t="s">
        <v>1584</v>
      </c>
      <c r="B871" s="479" t="s">
        <v>1585</v>
      </c>
      <c r="C871" s="480">
        <v>25</v>
      </c>
      <c r="D871" s="481">
        <v>76</v>
      </c>
      <c r="E871" s="475">
        <f t="shared" si="47"/>
        <v>2.04</v>
      </c>
      <c r="F871" s="185" t="str">
        <f t="shared" si="48"/>
        <v>是</v>
      </c>
      <c r="G871" s="204" t="str">
        <f t="shared" si="49"/>
        <v>项</v>
      </c>
    </row>
    <row r="872" ht="36" customHeight="1" spans="1:7">
      <c r="A872" s="478" t="s">
        <v>1586</v>
      </c>
      <c r="B872" s="479" t="s">
        <v>1587</v>
      </c>
      <c r="C872" s="480">
        <v>21</v>
      </c>
      <c r="D872" s="481">
        <v>0</v>
      </c>
      <c r="E872" s="475">
        <f t="shared" si="47"/>
        <v>-1</v>
      </c>
      <c r="F872" s="185" t="str">
        <f t="shared" si="48"/>
        <v>是</v>
      </c>
      <c r="G872" s="204" t="str">
        <f t="shared" si="49"/>
        <v>项</v>
      </c>
    </row>
    <row r="873" ht="36" customHeight="1" spans="1:7">
      <c r="A873" s="478" t="s">
        <v>1588</v>
      </c>
      <c r="B873" s="479" t="s">
        <v>1589</v>
      </c>
      <c r="C873" s="480">
        <v>2</v>
      </c>
      <c r="D873" s="481">
        <v>218</v>
      </c>
      <c r="E873" s="475">
        <f t="shared" si="47"/>
        <v>108</v>
      </c>
      <c r="F873" s="185" t="str">
        <f t="shared" si="48"/>
        <v>是</v>
      </c>
      <c r="G873" s="204" t="str">
        <f t="shared" si="49"/>
        <v>项</v>
      </c>
    </row>
    <row r="874" ht="36" customHeight="1" spans="1:7">
      <c r="A874" s="478" t="s">
        <v>1590</v>
      </c>
      <c r="B874" s="479" t="s">
        <v>1591</v>
      </c>
      <c r="C874" s="480">
        <v>0</v>
      </c>
      <c r="D874" s="481">
        <v>0</v>
      </c>
      <c r="E874" s="475" t="str">
        <f t="shared" si="47"/>
        <v/>
      </c>
      <c r="F874" s="185" t="str">
        <f t="shared" si="48"/>
        <v>否</v>
      </c>
      <c r="G874" s="204" t="str">
        <f t="shared" si="49"/>
        <v>项</v>
      </c>
    </row>
    <row r="875" ht="36" customHeight="1" spans="1:7">
      <c r="A875" s="478" t="s">
        <v>1592</v>
      </c>
      <c r="B875" s="479" t="s">
        <v>1593</v>
      </c>
      <c r="C875" s="480">
        <v>6</v>
      </c>
      <c r="D875" s="481">
        <v>10</v>
      </c>
      <c r="E875" s="475">
        <f t="shared" si="47"/>
        <v>0.667</v>
      </c>
      <c r="F875" s="185" t="str">
        <f t="shared" si="48"/>
        <v>是</v>
      </c>
      <c r="G875" s="204" t="str">
        <f t="shared" si="49"/>
        <v>项</v>
      </c>
    </row>
    <row r="876" ht="36" customHeight="1" spans="1:7">
      <c r="A876" s="478" t="s">
        <v>1594</v>
      </c>
      <c r="B876" s="479" t="s">
        <v>1595</v>
      </c>
      <c r="C876" s="480">
        <v>43</v>
      </c>
      <c r="D876" s="481">
        <v>35</v>
      </c>
      <c r="E876" s="475">
        <f t="shared" si="47"/>
        <v>-0.186</v>
      </c>
      <c r="F876" s="185" t="str">
        <f t="shared" si="48"/>
        <v>是</v>
      </c>
      <c r="G876" s="204" t="str">
        <f t="shared" si="49"/>
        <v>项</v>
      </c>
    </row>
    <row r="877" ht="36" customHeight="1" spans="1:7">
      <c r="A877" s="478" t="s">
        <v>1596</v>
      </c>
      <c r="B877" s="479" t="s">
        <v>1597</v>
      </c>
      <c r="C877" s="480">
        <v>0</v>
      </c>
      <c r="D877" s="481">
        <v>200</v>
      </c>
      <c r="E877" s="475" t="str">
        <f t="shared" si="47"/>
        <v/>
      </c>
      <c r="F877" s="185" t="str">
        <f t="shared" si="48"/>
        <v>是</v>
      </c>
      <c r="G877" s="204" t="str">
        <f t="shared" si="49"/>
        <v>项</v>
      </c>
    </row>
    <row r="878" ht="36" customHeight="1" spans="1:7">
      <c r="A878" s="478" t="s">
        <v>1598</v>
      </c>
      <c r="B878" s="479" t="s">
        <v>1599</v>
      </c>
      <c r="C878" s="480">
        <v>0</v>
      </c>
      <c r="D878" s="481">
        <v>0</v>
      </c>
      <c r="E878" s="475" t="str">
        <f t="shared" si="47"/>
        <v/>
      </c>
      <c r="F878" s="185" t="str">
        <f t="shared" si="48"/>
        <v>否</v>
      </c>
      <c r="G878" s="204" t="str">
        <f t="shared" si="49"/>
        <v>项</v>
      </c>
    </row>
    <row r="879" ht="36" customHeight="1" spans="1:7">
      <c r="A879" s="478" t="s">
        <v>1600</v>
      </c>
      <c r="B879" s="479" t="s">
        <v>1601</v>
      </c>
      <c r="C879" s="480">
        <v>2496</v>
      </c>
      <c r="D879" s="481">
        <v>3821</v>
      </c>
      <c r="E879" s="475">
        <f t="shared" si="47"/>
        <v>0.531</v>
      </c>
      <c r="F879" s="185" t="str">
        <f t="shared" si="48"/>
        <v>是</v>
      </c>
      <c r="G879" s="204" t="str">
        <f t="shared" si="49"/>
        <v>项</v>
      </c>
    </row>
    <row r="880" ht="36" customHeight="1" spans="1:7">
      <c r="A880" s="478" t="s">
        <v>1602</v>
      </c>
      <c r="B880" s="479" t="s">
        <v>1603</v>
      </c>
      <c r="C880" s="480">
        <v>0</v>
      </c>
      <c r="D880" s="481">
        <v>11</v>
      </c>
      <c r="E880" s="475" t="str">
        <f t="shared" si="47"/>
        <v/>
      </c>
      <c r="F880" s="185" t="str">
        <f t="shared" si="48"/>
        <v>是</v>
      </c>
      <c r="G880" s="204" t="str">
        <f t="shared" si="49"/>
        <v>项</v>
      </c>
    </row>
    <row r="881" ht="36" customHeight="1" spans="1:7">
      <c r="A881" s="478" t="s">
        <v>1604</v>
      </c>
      <c r="B881" s="479" t="s">
        <v>1605</v>
      </c>
      <c r="C881" s="480">
        <v>0</v>
      </c>
      <c r="D881" s="481">
        <v>0</v>
      </c>
      <c r="E881" s="475" t="str">
        <f t="shared" si="47"/>
        <v/>
      </c>
      <c r="F881" s="185" t="str">
        <f t="shared" si="48"/>
        <v>否</v>
      </c>
      <c r="G881" s="204" t="str">
        <f t="shared" si="49"/>
        <v>项</v>
      </c>
    </row>
    <row r="882" ht="36" customHeight="1" spans="1:7">
      <c r="A882" s="478" t="s">
        <v>1606</v>
      </c>
      <c r="B882" s="479" t="s">
        <v>1607</v>
      </c>
      <c r="C882" s="480">
        <v>263</v>
      </c>
      <c r="D882" s="481">
        <v>614</v>
      </c>
      <c r="E882" s="475">
        <f t="shared" si="47"/>
        <v>1.335</v>
      </c>
      <c r="F882" s="185" t="str">
        <f t="shared" si="48"/>
        <v>是</v>
      </c>
      <c r="G882" s="204" t="str">
        <f t="shared" si="49"/>
        <v>项</v>
      </c>
    </row>
    <row r="883" ht="36" customHeight="1" spans="1:7">
      <c r="A883" s="478" t="s">
        <v>1608</v>
      </c>
      <c r="B883" s="479" t="s">
        <v>1609</v>
      </c>
      <c r="C883" s="480">
        <v>1447</v>
      </c>
      <c r="D883" s="481">
        <v>1278</v>
      </c>
      <c r="E883" s="475">
        <f t="shared" si="47"/>
        <v>-0.117</v>
      </c>
      <c r="F883" s="185" t="str">
        <f t="shared" si="48"/>
        <v>是</v>
      </c>
      <c r="G883" s="204" t="str">
        <f t="shared" si="49"/>
        <v>项</v>
      </c>
    </row>
    <row r="884" ht="36" customHeight="1" spans="1:7">
      <c r="A884" s="478" t="s">
        <v>1610</v>
      </c>
      <c r="B884" s="479" t="s">
        <v>1611</v>
      </c>
      <c r="C884" s="480">
        <v>120</v>
      </c>
      <c r="D884" s="481">
        <v>0</v>
      </c>
      <c r="E884" s="475">
        <f t="shared" si="47"/>
        <v>-1</v>
      </c>
      <c r="F884" s="185" t="str">
        <f t="shared" si="48"/>
        <v>是</v>
      </c>
      <c r="G884" s="204" t="str">
        <f t="shared" si="49"/>
        <v>项</v>
      </c>
    </row>
    <row r="885" ht="36" customHeight="1" spans="1:7">
      <c r="A885" s="478" t="s">
        <v>1612</v>
      </c>
      <c r="B885" s="479" t="s">
        <v>1613</v>
      </c>
      <c r="C885" s="480">
        <v>0</v>
      </c>
      <c r="D885" s="481">
        <v>0</v>
      </c>
      <c r="E885" s="475" t="str">
        <f t="shared" si="47"/>
        <v/>
      </c>
      <c r="F885" s="185" t="str">
        <f t="shared" si="48"/>
        <v>否</v>
      </c>
      <c r="G885" s="204" t="str">
        <f t="shared" si="49"/>
        <v>项</v>
      </c>
    </row>
    <row r="886" ht="36" customHeight="1" spans="1:7">
      <c r="A886" s="478" t="s">
        <v>1614</v>
      </c>
      <c r="B886" s="479" t="s">
        <v>1615</v>
      </c>
      <c r="C886" s="480">
        <v>0</v>
      </c>
      <c r="D886" s="481">
        <v>0</v>
      </c>
      <c r="E886" s="475" t="str">
        <f t="shared" si="47"/>
        <v/>
      </c>
      <c r="F886" s="185" t="str">
        <f t="shared" si="48"/>
        <v>否</v>
      </c>
      <c r="G886" s="204" t="str">
        <f t="shared" si="49"/>
        <v>项</v>
      </c>
    </row>
    <row r="887" ht="36" customHeight="1" spans="1:7">
      <c r="A887" s="478" t="s">
        <v>1616</v>
      </c>
      <c r="B887" s="479" t="s">
        <v>1617</v>
      </c>
      <c r="C887" s="480">
        <v>5612</v>
      </c>
      <c r="D887" s="481">
        <v>357</v>
      </c>
      <c r="E887" s="475">
        <f t="shared" si="47"/>
        <v>-0.936</v>
      </c>
      <c r="F887" s="185" t="str">
        <f t="shared" si="48"/>
        <v>是</v>
      </c>
      <c r="G887" s="204" t="str">
        <f t="shared" si="49"/>
        <v>项</v>
      </c>
    </row>
    <row r="888" ht="36" customHeight="1" spans="1:7">
      <c r="A888" s="478" t="s">
        <v>1618</v>
      </c>
      <c r="B888" s="479" t="s">
        <v>1619</v>
      </c>
      <c r="C888" s="480">
        <v>46</v>
      </c>
      <c r="D888" s="481">
        <v>0</v>
      </c>
      <c r="E888" s="475">
        <f t="shared" si="47"/>
        <v>-1</v>
      </c>
      <c r="F888" s="185" t="str">
        <f t="shared" si="48"/>
        <v>是</v>
      </c>
      <c r="G888" s="204" t="str">
        <f t="shared" si="49"/>
        <v>项</v>
      </c>
    </row>
    <row r="889" ht="36" customHeight="1" spans="1:7">
      <c r="A889" s="472" t="s">
        <v>1620</v>
      </c>
      <c r="B889" s="274" t="s">
        <v>1621</v>
      </c>
      <c r="C889" s="498">
        <f>SUM(C890:C914)</f>
        <v>6672</v>
      </c>
      <c r="D889" s="499">
        <f>SUM(D890:D914)</f>
        <v>9622</v>
      </c>
      <c r="E889" s="475">
        <f t="shared" si="47"/>
        <v>0.442</v>
      </c>
      <c r="F889" s="185" t="str">
        <f t="shared" si="48"/>
        <v>是</v>
      </c>
      <c r="G889" s="204" t="str">
        <f t="shared" si="49"/>
        <v>款</v>
      </c>
    </row>
    <row r="890" ht="36" customHeight="1" spans="1:7">
      <c r="A890" s="478" t="s">
        <v>1622</v>
      </c>
      <c r="B890" s="479" t="s">
        <v>136</v>
      </c>
      <c r="C890" s="480">
        <v>345</v>
      </c>
      <c r="D890" s="481">
        <v>314</v>
      </c>
      <c r="E890" s="475">
        <f t="shared" si="47"/>
        <v>-0.09</v>
      </c>
      <c r="F890" s="185" t="str">
        <f t="shared" si="48"/>
        <v>是</v>
      </c>
      <c r="G890" s="204" t="str">
        <f t="shared" si="49"/>
        <v>项</v>
      </c>
    </row>
    <row r="891" ht="36" customHeight="1" spans="1:7">
      <c r="A891" s="478" t="s">
        <v>1623</v>
      </c>
      <c r="B891" s="479" t="s">
        <v>138</v>
      </c>
      <c r="C891" s="480">
        <v>0</v>
      </c>
      <c r="D891" s="481">
        <v>0</v>
      </c>
      <c r="E891" s="475" t="str">
        <f t="shared" si="47"/>
        <v/>
      </c>
      <c r="F891" s="185" t="str">
        <f t="shared" si="48"/>
        <v>否</v>
      </c>
      <c r="G891" s="204" t="str">
        <f t="shared" si="49"/>
        <v>项</v>
      </c>
    </row>
    <row r="892" ht="36" customHeight="1" spans="1:7">
      <c r="A892" s="478" t="s">
        <v>1624</v>
      </c>
      <c r="B892" s="479" t="s">
        <v>140</v>
      </c>
      <c r="C892" s="480">
        <v>0</v>
      </c>
      <c r="D892" s="481">
        <v>0</v>
      </c>
      <c r="E892" s="475" t="str">
        <f t="shared" si="47"/>
        <v/>
      </c>
      <c r="F892" s="185" t="str">
        <f t="shared" si="48"/>
        <v>否</v>
      </c>
      <c r="G892" s="204" t="str">
        <f t="shared" si="49"/>
        <v>项</v>
      </c>
    </row>
    <row r="893" ht="36" customHeight="1" spans="1:7">
      <c r="A893" s="478" t="s">
        <v>1625</v>
      </c>
      <c r="B893" s="479" t="s">
        <v>1626</v>
      </c>
      <c r="C893" s="480">
        <v>1424</v>
      </c>
      <c r="D893" s="481">
        <v>1441</v>
      </c>
      <c r="E893" s="475">
        <f t="shared" si="47"/>
        <v>0.012</v>
      </c>
      <c r="F893" s="185" t="str">
        <f t="shared" si="48"/>
        <v>是</v>
      </c>
      <c r="G893" s="204" t="str">
        <f t="shared" si="49"/>
        <v>项</v>
      </c>
    </row>
    <row r="894" ht="36" customHeight="1" spans="1:7">
      <c r="A894" s="478" t="s">
        <v>1627</v>
      </c>
      <c r="B894" s="479" t="s">
        <v>1628</v>
      </c>
      <c r="C894" s="480">
        <v>1544</v>
      </c>
      <c r="D894" s="481">
        <v>1083</v>
      </c>
      <c r="E894" s="475">
        <f t="shared" si="47"/>
        <v>-0.299</v>
      </c>
      <c r="F894" s="185" t="str">
        <f t="shared" si="48"/>
        <v>是</v>
      </c>
      <c r="G894" s="204" t="str">
        <f t="shared" si="49"/>
        <v>项</v>
      </c>
    </row>
    <row r="895" ht="36" customHeight="1" spans="1:7">
      <c r="A895" s="478" t="s">
        <v>1629</v>
      </c>
      <c r="B895" s="479" t="s">
        <v>1630</v>
      </c>
      <c r="C895" s="480">
        <v>0</v>
      </c>
      <c r="D895" s="481">
        <v>0</v>
      </c>
      <c r="E895" s="475" t="str">
        <f t="shared" si="47"/>
        <v/>
      </c>
      <c r="F895" s="185" t="str">
        <f t="shared" si="48"/>
        <v>否</v>
      </c>
      <c r="G895" s="204" t="str">
        <f t="shared" si="49"/>
        <v>项</v>
      </c>
    </row>
    <row r="896" ht="36" customHeight="1" spans="1:7">
      <c r="A896" s="478" t="s">
        <v>1631</v>
      </c>
      <c r="B896" s="479" t="s">
        <v>1632</v>
      </c>
      <c r="C896" s="480">
        <v>703</v>
      </c>
      <c r="D896" s="481">
        <v>1472</v>
      </c>
      <c r="E896" s="475">
        <f t="shared" si="47"/>
        <v>1.094</v>
      </c>
      <c r="F896" s="185" t="str">
        <f t="shared" si="48"/>
        <v>是</v>
      </c>
      <c r="G896" s="204" t="str">
        <f t="shared" si="49"/>
        <v>项</v>
      </c>
    </row>
    <row r="897" ht="36" customHeight="1" spans="1:7">
      <c r="A897" s="478" t="s">
        <v>1633</v>
      </c>
      <c r="B897" s="479" t="s">
        <v>1634</v>
      </c>
      <c r="C897" s="480">
        <v>1757</v>
      </c>
      <c r="D897" s="481">
        <v>1398</v>
      </c>
      <c r="E897" s="475">
        <f t="shared" si="47"/>
        <v>-0.204</v>
      </c>
      <c r="F897" s="185" t="str">
        <f t="shared" si="48"/>
        <v>是</v>
      </c>
      <c r="G897" s="204" t="str">
        <f t="shared" si="49"/>
        <v>项</v>
      </c>
    </row>
    <row r="898" ht="36" customHeight="1" spans="1:7">
      <c r="A898" s="478" t="s">
        <v>1635</v>
      </c>
      <c r="B898" s="479" t="s">
        <v>1636</v>
      </c>
      <c r="C898" s="480">
        <v>0</v>
      </c>
      <c r="D898" s="481"/>
      <c r="E898" s="475" t="str">
        <f t="shared" si="47"/>
        <v/>
      </c>
      <c r="F898" s="185" t="str">
        <f t="shared" si="48"/>
        <v>否</v>
      </c>
      <c r="G898" s="204" t="str">
        <f t="shared" si="49"/>
        <v>项</v>
      </c>
    </row>
    <row r="899" ht="36" customHeight="1" spans="1:7">
      <c r="A899" s="478" t="s">
        <v>1637</v>
      </c>
      <c r="B899" s="479" t="s">
        <v>1638</v>
      </c>
      <c r="C899" s="480">
        <v>20</v>
      </c>
      <c r="D899" s="481">
        <v>2</v>
      </c>
      <c r="E899" s="475">
        <f t="shared" si="47"/>
        <v>-0.9</v>
      </c>
      <c r="F899" s="185" t="str">
        <f t="shared" si="48"/>
        <v>是</v>
      </c>
      <c r="G899" s="204" t="str">
        <f t="shared" si="49"/>
        <v>项</v>
      </c>
    </row>
    <row r="900" ht="36" customHeight="1" spans="1:7">
      <c r="A900" s="478" t="s">
        <v>1639</v>
      </c>
      <c r="B900" s="479" t="s">
        <v>1640</v>
      </c>
      <c r="C900" s="480">
        <v>0</v>
      </c>
      <c r="D900" s="481">
        <v>0</v>
      </c>
      <c r="E900" s="475" t="str">
        <f t="shared" si="47"/>
        <v/>
      </c>
      <c r="F900" s="185" t="str">
        <f t="shared" si="48"/>
        <v>否</v>
      </c>
      <c r="G900" s="204" t="str">
        <f t="shared" si="49"/>
        <v>项</v>
      </c>
    </row>
    <row r="901" ht="36" customHeight="1" spans="1:7">
      <c r="A901" s="478" t="s">
        <v>1641</v>
      </c>
      <c r="B901" s="479" t="s">
        <v>1642</v>
      </c>
      <c r="C901" s="480">
        <v>0</v>
      </c>
      <c r="D901" s="481">
        <v>0</v>
      </c>
      <c r="E901" s="475" t="str">
        <f t="shared" si="47"/>
        <v/>
      </c>
      <c r="F901" s="185" t="str">
        <f t="shared" si="48"/>
        <v>否</v>
      </c>
      <c r="G901" s="204" t="str">
        <f t="shared" si="49"/>
        <v>项</v>
      </c>
    </row>
    <row r="902" ht="36" customHeight="1" spans="1:7">
      <c r="A902" s="478" t="s">
        <v>1643</v>
      </c>
      <c r="B902" s="479" t="s">
        <v>1644</v>
      </c>
      <c r="C902" s="480">
        <v>0</v>
      </c>
      <c r="D902" s="481">
        <v>0</v>
      </c>
      <c r="E902" s="475" t="str">
        <f t="shared" si="47"/>
        <v/>
      </c>
      <c r="F902" s="185" t="str">
        <f t="shared" si="48"/>
        <v>否</v>
      </c>
      <c r="G902" s="204" t="str">
        <f t="shared" si="49"/>
        <v>项</v>
      </c>
    </row>
    <row r="903" ht="36" customHeight="1" spans="1:7">
      <c r="A903" s="478" t="s">
        <v>1645</v>
      </c>
      <c r="B903" s="479" t="s">
        <v>1646</v>
      </c>
      <c r="C903" s="480">
        <v>0</v>
      </c>
      <c r="D903" s="481">
        <v>0</v>
      </c>
      <c r="E903" s="475" t="str">
        <f t="shared" si="47"/>
        <v/>
      </c>
      <c r="F903" s="185" t="str">
        <f t="shared" si="48"/>
        <v>否</v>
      </c>
      <c r="G903" s="204" t="str">
        <f t="shared" si="49"/>
        <v>项</v>
      </c>
    </row>
    <row r="904" ht="36" customHeight="1" spans="1:7">
      <c r="A904" s="478" t="s">
        <v>1647</v>
      </c>
      <c r="B904" s="479" t="s">
        <v>1648</v>
      </c>
      <c r="C904" s="480">
        <v>0</v>
      </c>
      <c r="D904" s="481">
        <v>0</v>
      </c>
      <c r="E904" s="475" t="str">
        <f t="shared" si="47"/>
        <v/>
      </c>
      <c r="F904" s="185" t="str">
        <f t="shared" si="48"/>
        <v>否</v>
      </c>
      <c r="G904" s="204" t="str">
        <f t="shared" si="49"/>
        <v>项</v>
      </c>
    </row>
    <row r="905" ht="36" customHeight="1" spans="1:7">
      <c r="A905" s="478" t="s">
        <v>1649</v>
      </c>
      <c r="B905" s="479" t="s">
        <v>1650</v>
      </c>
      <c r="C905" s="480">
        <v>0</v>
      </c>
      <c r="D905" s="481">
        <v>0</v>
      </c>
      <c r="E905" s="475" t="str">
        <f t="shared" si="47"/>
        <v/>
      </c>
      <c r="F905" s="185" t="str">
        <f t="shared" si="48"/>
        <v>否</v>
      </c>
      <c r="G905" s="204" t="str">
        <f t="shared" si="49"/>
        <v>项</v>
      </c>
    </row>
    <row r="906" ht="36" customHeight="1" spans="1:7">
      <c r="A906" s="478" t="s">
        <v>1651</v>
      </c>
      <c r="B906" s="479" t="s">
        <v>1652</v>
      </c>
      <c r="C906" s="480">
        <v>0</v>
      </c>
      <c r="D906" s="481">
        <v>0</v>
      </c>
      <c r="E906" s="475" t="str">
        <f t="shared" si="47"/>
        <v/>
      </c>
      <c r="F906" s="185" t="str">
        <f t="shared" si="48"/>
        <v>否</v>
      </c>
      <c r="G906" s="204" t="str">
        <f t="shared" si="49"/>
        <v>项</v>
      </c>
    </row>
    <row r="907" ht="36" customHeight="1" spans="1:7">
      <c r="A907" s="478" t="s">
        <v>1653</v>
      </c>
      <c r="B907" s="479" t="s">
        <v>1654</v>
      </c>
      <c r="C907" s="480">
        <v>0</v>
      </c>
      <c r="D907" s="481">
        <v>0</v>
      </c>
      <c r="E907" s="475" t="str">
        <f t="shared" si="47"/>
        <v/>
      </c>
      <c r="F907" s="185" t="str">
        <f t="shared" si="48"/>
        <v>否</v>
      </c>
      <c r="G907" s="204" t="str">
        <f t="shared" si="49"/>
        <v>项</v>
      </c>
    </row>
    <row r="908" ht="36" customHeight="1" spans="1:7">
      <c r="A908" s="478" t="s">
        <v>1655</v>
      </c>
      <c r="B908" s="479" t="s">
        <v>1656</v>
      </c>
      <c r="C908" s="480">
        <v>0</v>
      </c>
      <c r="D908" s="481"/>
      <c r="E908" s="475" t="str">
        <f t="shared" si="47"/>
        <v/>
      </c>
      <c r="F908" s="185" t="str">
        <f t="shared" si="48"/>
        <v>否</v>
      </c>
      <c r="G908" s="204" t="str">
        <f t="shared" si="49"/>
        <v>项</v>
      </c>
    </row>
    <row r="909" ht="36" customHeight="1" spans="1:7">
      <c r="A909" s="478" t="s">
        <v>1657</v>
      </c>
      <c r="B909" s="479" t="s">
        <v>1658</v>
      </c>
      <c r="C909" s="480">
        <v>141</v>
      </c>
      <c r="D909" s="481">
        <v>190</v>
      </c>
      <c r="E909" s="475">
        <f t="shared" si="47"/>
        <v>0.348</v>
      </c>
      <c r="F909" s="185" t="str">
        <f t="shared" si="48"/>
        <v>是</v>
      </c>
      <c r="G909" s="204" t="str">
        <f t="shared" si="49"/>
        <v>项</v>
      </c>
    </row>
    <row r="910" ht="36" customHeight="1" spans="1:7">
      <c r="A910" s="478" t="s">
        <v>1659</v>
      </c>
      <c r="B910" s="479" t="s">
        <v>1660</v>
      </c>
      <c r="C910" s="480">
        <v>0</v>
      </c>
      <c r="D910" s="481"/>
      <c r="E910" s="475" t="str">
        <f t="shared" si="47"/>
        <v/>
      </c>
      <c r="F910" s="185" t="str">
        <f t="shared" si="48"/>
        <v>否</v>
      </c>
      <c r="G910" s="204" t="str">
        <f t="shared" si="49"/>
        <v>项</v>
      </c>
    </row>
    <row r="911" ht="36" customHeight="1" spans="1:7">
      <c r="A911" s="478" t="s">
        <v>1661</v>
      </c>
      <c r="B911" s="479" t="s">
        <v>1662</v>
      </c>
      <c r="C911" s="480">
        <v>0</v>
      </c>
      <c r="D911" s="481">
        <v>0</v>
      </c>
      <c r="E911" s="475" t="str">
        <f t="shared" si="47"/>
        <v/>
      </c>
      <c r="F911" s="185" t="str">
        <f t="shared" si="48"/>
        <v>否</v>
      </c>
      <c r="G911" s="204" t="str">
        <f t="shared" si="49"/>
        <v>项</v>
      </c>
    </row>
    <row r="912" ht="36" customHeight="1" spans="1:7">
      <c r="A912" s="478" t="s">
        <v>1663</v>
      </c>
      <c r="B912" s="479" t="s">
        <v>1591</v>
      </c>
      <c r="C912" s="480">
        <v>0</v>
      </c>
      <c r="D912" s="481">
        <v>0</v>
      </c>
      <c r="E912" s="475" t="str">
        <f t="shared" si="47"/>
        <v/>
      </c>
      <c r="F912" s="185" t="str">
        <f t="shared" si="48"/>
        <v>否</v>
      </c>
      <c r="G912" s="204" t="str">
        <f t="shared" si="49"/>
        <v>项</v>
      </c>
    </row>
    <row r="913" ht="36" customHeight="1" spans="1:6">
      <c r="A913" s="492" t="s">
        <v>1664</v>
      </c>
      <c r="B913" s="493" t="s">
        <v>1665</v>
      </c>
      <c r="C913" s="507"/>
      <c r="D913" s="481">
        <v>2071</v>
      </c>
      <c r="E913" s="475"/>
      <c r="F913" s="185"/>
    </row>
    <row r="914" ht="36" customHeight="1" spans="1:7">
      <c r="A914" s="478" t="s">
        <v>1666</v>
      </c>
      <c r="B914" s="479" t="s">
        <v>1667</v>
      </c>
      <c r="C914" s="480">
        <v>738</v>
      </c>
      <c r="D914" s="481">
        <v>1651</v>
      </c>
      <c r="E914" s="475">
        <f>IF(C914&gt;0,D914/C914-1,IF(C914&lt;0,-(D914/C914-1),""))</f>
        <v>1.237</v>
      </c>
      <c r="F914" s="185" t="str">
        <f>IF(LEN(A914)=3,"是",IF(B914&lt;&gt;"",IF(SUM(C914:D914)&lt;&gt;0,"是","否"),"是"))</f>
        <v>是</v>
      </c>
      <c r="G914" s="204" t="str">
        <f>IF(LEN(A914)=3,"类",IF(LEN(A914)=5,"款","项"))</f>
        <v>项</v>
      </c>
    </row>
    <row r="915" ht="36" customHeight="1" spans="1:7">
      <c r="A915" s="472" t="s">
        <v>1668</v>
      </c>
      <c r="B915" s="274" t="s">
        <v>1669</v>
      </c>
      <c r="C915" s="498">
        <f>SUM(C916:C942)</f>
        <v>9765</v>
      </c>
      <c r="D915" s="499">
        <f>SUM(D916:D942)</f>
        <v>14801</v>
      </c>
      <c r="E915" s="475">
        <f>IF(C915&gt;0,D915/C915-1,IF(C915&lt;0,-(D915/C915-1),""))</f>
        <v>0.516</v>
      </c>
      <c r="F915" s="185" t="str">
        <f>IF(LEN(A915)=3,"是",IF(B915&lt;&gt;"",IF(SUM(C915:D915)&lt;&gt;0,"是","否"),"是"))</f>
        <v>是</v>
      </c>
      <c r="G915" s="204" t="str">
        <f>IF(LEN(A915)=3,"类",IF(LEN(A915)=5,"款","项"))</f>
        <v>款</v>
      </c>
    </row>
    <row r="916" ht="36" customHeight="1" spans="1:7">
      <c r="A916" s="478" t="s">
        <v>1670</v>
      </c>
      <c r="B916" s="479" t="s">
        <v>136</v>
      </c>
      <c r="C916" s="480">
        <v>137</v>
      </c>
      <c r="D916" s="481">
        <v>124</v>
      </c>
      <c r="E916" s="475">
        <f t="shared" ref="E916:E979" si="52">IF(C916&gt;0,D916/C916-1,IF(C916&lt;0,-(D916/C916-1),""))</f>
        <v>-0.095</v>
      </c>
      <c r="F916" s="185" t="str">
        <f t="shared" ref="F916:F979" si="53">IF(LEN(A916)=3,"是",IF(B916&lt;&gt;"",IF(SUM(C916:D916)&lt;&gt;0,"是","否"),"是"))</f>
        <v>是</v>
      </c>
      <c r="G916" s="204" t="str">
        <f t="shared" ref="G916:G979" si="54">IF(LEN(A916)=3,"类",IF(LEN(A916)=5,"款","项"))</f>
        <v>项</v>
      </c>
    </row>
    <row r="917" ht="36" customHeight="1" spans="1:7">
      <c r="A917" s="478" t="s">
        <v>1671</v>
      </c>
      <c r="B917" s="479" t="s">
        <v>138</v>
      </c>
      <c r="C917" s="480">
        <v>0</v>
      </c>
      <c r="D917" s="481">
        <v>0</v>
      </c>
      <c r="E917" s="475" t="str">
        <f t="shared" si="52"/>
        <v/>
      </c>
      <c r="F917" s="185" t="str">
        <f t="shared" si="53"/>
        <v>否</v>
      </c>
      <c r="G917" s="204" t="str">
        <f t="shared" si="54"/>
        <v>项</v>
      </c>
    </row>
    <row r="918" ht="36" customHeight="1" spans="1:7">
      <c r="A918" s="478" t="s">
        <v>1672</v>
      </c>
      <c r="B918" s="479" t="s">
        <v>140</v>
      </c>
      <c r="C918" s="480">
        <v>0</v>
      </c>
      <c r="D918" s="481">
        <v>0</v>
      </c>
      <c r="E918" s="475" t="str">
        <f t="shared" si="52"/>
        <v/>
      </c>
      <c r="F918" s="185" t="str">
        <f t="shared" si="53"/>
        <v>否</v>
      </c>
      <c r="G918" s="204" t="str">
        <f t="shared" si="54"/>
        <v>项</v>
      </c>
    </row>
    <row r="919" ht="36" customHeight="1" spans="1:7">
      <c r="A919" s="478" t="s">
        <v>1673</v>
      </c>
      <c r="B919" s="479" t="s">
        <v>1674</v>
      </c>
      <c r="C919" s="480">
        <v>1296</v>
      </c>
      <c r="D919" s="481">
        <v>1265</v>
      </c>
      <c r="E919" s="475">
        <f t="shared" si="52"/>
        <v>-0.024</v>
      </c>
      <c r="F919" s="185" t="str">
        <f t="shared" si="53"/>
        <v>是</v>
      </c>
      <c r="G919" s="204" t="str">
        <f t="shared" si="54"/>
        <v>项</v>
      </c>
    </row>
    <row r="920" ht="36" customHeight="1" spans="1:7">
      <c r="A920" s="478" t="s">
        <v>1675</v>
      </c>
      <c r="B920" s="479" t="s">
        <v>1676</v>
      </c>
      <c r="C920" s="480">
        <v>2825</v>
      </c>
      <c r="D920" s="481">
        <v>12099</v>
      </c>
      <c r="E920" s="475">
        <f t="shared" si="52"/>
        <v>3.283</v>
      </c>
      <c r="F920" s="185" t="str">
        <f t="shared" si="53"/>
        <v>是</v>
      </c>
      <c r="G920" s="204" t="str">
        <f t="shared" si="54"/>
        <v>项</v>
      </c>
    </row>
    <row r="921" ht="36" customHeight="1" spans="1:7">
      <c r="A921" s="478" t="s">
        <v>1677</v>
      </c>
      <c r="B921" s="479" t="s">
        <v>1678</v>
      </c>
      <c r="C921" s="480">
        <v>5</v>
      </c>
      <c r="D921" s="481">
        <v>0</v>
      </c>
      <c r="E921" s="475">
        <f t="shared" si="52"/>
        <v>-1</v>
      </c>
      <c r="F921" s="185" t="str">
        <f t="shared" si="53"/>
        <v>是</v>
      </c>
      <c r="G921" s="204" t="str">
        <f t="shared" si="54"/>
        <v>项</v>
      </c>
    </row>
    <row r="922" ht="36" customHeight="1" spans="1:7">
      <c r="A922" s="478" t="s">
        <v>1679</v>
      </c>
      <c r="B922" s="479" t="s">
        <v>1680</v>
      </c>
      <c r="C922" s="480">
        <v>0</v>
      </c>
      <c r="D922" s="481">
        <v>0</v>
      </c>
      <c r="E922" s="475" t="str">
        <f t="shared" si="52"/>
        <v/>
      </c>
      <c r="F922" s="185" t="str">
        <f t="shared" si="53"/>
        <v>否</v>
      </c>
      <c r="G922" s="204" t="str">
        <f t="shared" si="54"/>
        <v>项</v>
      </c>
    </row>
    <row r="923" ht="36" customHeight="1" spans="1:7">
      <c r="A923" s="478" t="s">
        <v>1681</v>
      </c>
      <c r="B923" s="479" t="s">
        <v>1682</v>
      </c>
      <c r="C923" s="480">
        <v>0</v>
      </c>
      <c r="D923" s="481">
        <v>0</v>
      </c>
      <c r="E923" s="475" t="str">
        <f t="shared" si="52"/>
        <v/>
      </c>
      <c r="F923" s="185" t="str">
        <f t="shared" si="53"/>
        <v>否</v>
      </c>
      <c r="G923" s="204" t="str">
        <f t="shared" si="54"/>
        <v>项</v>
      </c>
    </row>
    <row r="924" ht="36" customHeight="1" spans="1:7">
      <c r="A924" s="478" t="s">
        <v>1683</v>
      </c>
      <c r="B924" s="479" t="s">
        <v>1684</v>
      </c>
      <c r="C924" s="480">
        <v>7</v>
      </c>
      <c r="D924" s="481">
        <v>5</v>
      </c>
      <c r="E924" s="475">
        <f t="shared" si="52"/>
        <v>-0.286</v>
      </c>
      <c r="F924" s="185" t="str">
        <f t="shared" si="53"/>
        <v>是</v>
      </c>
      <c r="G924" s="204" t="str">
        <f t="shared" si="54"/>
        <v>项</v>
      </c>
    </row>
    <row r="925" ht="36" customHeight="1" spans="1:7">
      <c r="A925" s="478" t="s">
        <v>1685</v>
      </c>
      <c r="B925" s="479" t="s">
        <v>1686</v>
      </c>
      <c r="C925" s="480">
        <v>5</v>
      </c>
      <c r="D925" s="481">
        <v>5</v>
      </c>
      <c r="E925" s="475">
        <f t="shared" si="52"/>
        <v>0</v>
      </c>
      <c r="F925" s="185" t="str">
        <f t="shared" si="53"/>
        <v>是</v>
      </c>
      <c r="G925" s="204" t="str">
        <f t="shared" si="54"/>
        <v>项</v>
      </c>
    </row>
    <row r="926" ht="36" customHeight="1" spans="1:7">
      <c r="A926" s="478" t="s">
        <v>1687</v>
      </c>
      <c r="B926" s="479" t="s">
        <v>1688</v>
      </c>
      <c r="C926" s="480">
        <v>40</v>
      </c>
      <c r="D926" s="481">
        <v>0</v>
      </c>
      <c r="E926" s="475">
        <f t="shared" si="52"/>
        <v>-1</v>
      </c>
      <c r="F926" s="185" t="str">
        <f t="shared" si="53"/>
        <v>是</v>
      </c>
      <c r="G926" s="204" t="str">
        <f t="shared" si="54"/>
        <v>项</v>
      </c>
    </row>
    <row r="927" ht="36" customHeight="1" spans="1:7">
      <c r="A927" s="478" t="s">
        <v>1689</v>
      </c>
      <c r="B927" s="479" t="s">
        <v>1690</v>
      </c>
      <c r="C927" s="480">
        <v>0</v>
      </c>
      <c r="D927" s="481">
        <v>0</v>
      </c>
      <c r="E927" s="475" t="str">
        <f t="shared" si="52"/>
        <v/>
      </c>
      <c r="F927" s="185" t="str">
        <f t="shared" si="53"/>
        <v>否</v>
      </c>
      <c r="G927" s="204" t="str">
        <f t="shared" si="54"/>
        <v>项</v>
      </c>
    </row>
    <row r="928" ht="36" customHeight="1" spans="1:7">
      <c r="A928" s="478" t="s">
        <v>1691</v>
      </c>
      <c r="B928" s="479" t="s">
        <v>1692</v>
      </c>
      <c r="C928" s="480">
        <v>0</v>
      </c>
      <c r="D928" s="481">
        <v>0</v>
      </c>
      <c r="E928" s="475" t="str">
        <f t="shared" si="52"/>
        <v/>
      </c>
      <c r="F928" s="185" t="str">
        <f t="shared" si="53"/>
        <v>否</v>
      </c>
      <c r="G928" s="204" t="str">
        <f t="shared" si="54"/>
        <v>项</v>
      </c>
    </row>
    <row r="929" ht="36" customHeight="1" spans="1:7">
      <c r="A929" s="478" t="s">
        <v>1693</v>
      </c>
      <c r="B929" s="479" t="s">
        <v>1694</v>
      </c>
      <c r="C929" s="480">
        <v>5</v>
      </c>
      <c r="D929" s="481">
        <v>110</v>
      </c>
      <c r="E929" s="475">
        <f t="shared" si="52"/>
        <v>21</v>
      </c>
      <c r="F929" s="185" t="str">
        <f t="shared" si="53"/>
        <v>是</v>
      </c>
      <c r="G929" s="204" t="str">
        <f t="shared" si="54"/>
        <v>项</v>
      </c>
    </row>
    <row r="930" ht="36" customHeight="1" spans="1:7">
      <c r="A930" s="478" t="s">
        <v>1695</v>
      </c>
      <c r="B930" s="479" t="s">
        <v>1696</v>
      </c>
      <c r="C930" s="480">
        <v>75</v>
      </c>
      <c r="D930" s="481">
        <v>130</v>
      </c>
      <c r="E930" s="475">
        <f t="shared" si="52"/>
        <v>0.733</v>
      </c>
      <c r="F930" s="185" t="str">
        <f t="shared" si="53"/>
        <v>是</v>
      </c>
      <c r="G930" s="204" t="str">
        <f t="shared" si="54"/>
        <v>项</v>
      </c>
    </row>
    <row r="931" ht="36" customHeight="1" spans="1:7">
      <c r="A931" s="478" t="s">
        <v>1697</v>
      </c>
      <c r="B931" s="479" t="s">
        <v>1698</v>
      </c>
      <c r="C931" s="480">
        <v>254</v>
      </c>
      <c r="D931" s="481">
        <v>83</v>
      </c>
      <c r="E931" s="475">
        <f t="shared" si="52"/>
        <v>-0.673</v>
      </c>
      <c r="F931" s="185" t="str">
        <f t="shared" si="53"/>
        <v>是</v>
      </c>
      <c r="G931" s="204" t="str">
        <f t="shared" si="54"/>
        <v>项</v>
      </c>
    </row>
    <row r="932" ht="36" customHeight="1" spans="1:7">
      <c r="A932" s="478" t="s">
        <v>1699</v>
      </c>
      <c r="B932" s="479" t="s">
        <v>1700</v>
      </c>
      <c r="C932" s="480">
        <v>0</v>
      </c>
      <c r="D932" s="481">
        <v>0</v>
      </c>
      <c r="E932" s="475" t="str">
        <f t="shared" si="52"/>
        <v/>
      </c>
      <c r="F932" s="185" t="str">
        <f t="shared" si="53"/>
        <v>否</v>
      </c>
      <c r="G932" s="204" t="str">
        <f t="shared" si="54"/>
        <v>项</v>
      </c>
    </row>
    <row r="933" ht="36" customHeight="1" spans="1:7">
      <c r="A933" s="478" t="s">
        <v>1701</v>
      </c>
      <c r="B933" s="479" t="s">
        <v>1702</v>
      </c>
      <c r="C933" s="480">
        <v>0</v>
      </c>
      <c r="D933" s="481">
        <v>0</v>
      </c>
      <c r="E933" s="475" t="str">
        <f t="shared" si="52"/>
        <v/>
      </c>
      <c r="F933" s="185" t="str">
        <f t="shared" si="53"/>
        <v>否</v>
      </c>
      <c r="G933" s="204" t="str">
        <f t="shared" si="54"/>
        <v>项</v>
      </c>
    </row>
    <row r="934" ht="36" customHeight="1" spans="1:7">
      <c r="A934" s="478" t="s">
        <v>1703</v>
      </c>
      <c r="B934" s="479" t="s">
        <v>1704</v>
      </c>
      <c r="C934" s="480">
        <v>4694</v>
      </c>
      <c r="D934" s="481">
        <v>110</v>
      </c>
      <c r="E934" s="475">
        <f t="shared" si="52"/>
        <v>-0.977</v>
      </c>
      <c r="F934" s="185" t="str">
        <f t="shared" si="53"/>
        <v>是</v>
      </c>
      <c r="G934" s="204" t="str">
        <f t="shared" si="54"/>
        <v>项</v>
      </c>
    </row>
    <row r="935" ht="36" customHeight="1" spans="1:7">
      <c r="A935" s="478" t="s">
        <v>1705</v>
      </c>
      <c r="B935" s="479" t="s">
        <v>1706</v>
      </c>
      <c r="C935" s="480">
        <v>170</v>
      </c>
      <c r="D935" s="481">
        <v>400</v>
      </c>
      <c r="E935" s="475">
        <f t="shared" si="52"/>
        <v>1.353</v>
      </c>
      <c r="F935" s="185" t="str">
        <f t="shared" si="53"/>
        <v>是</v>
      </c>
      <c r="G935" s="204" t="str">
        <f t="shared" si="54"/>
        <v>项</v>
      </c>
    </row>
    <row r="936" ht="36" customHeight="1" spans="1:7">
      <c r="A936" s="478" t="s">
        <v>1707</v>
      </c>
      <c r="B936" s="479" t="s">
        <v>1708</v>
      </c>
      <c r="C936" s="480">
        <v>0</v>
      </c>
      <c r="D936" s="481">
        <v>0</v>
      </c>
      <c r="E936" s="475" t="str">
        <f t="shared" si="52"/>
        <v/>
      </c>
      <c r="F936" s="185" t="str">
        <f t="shared" si="53"/>
        <v>否</v>
      </c>
      <c r="G936" s="204" t="str">
        <f t="shared" si="54"/>
        <v>项</v>
      </c>
    </row>
    <row r="937" ht="36" customHeight="1" spans="1:7">
      <c r="A937" s="478" t="s">
        <v>1709</v>
      </c>
      <c r="B937" s="479" t="s">
        <v>1650</v>
      </c>
      <c r="C937" s="480">
        <v>27</v>
      </c>
      <c r="D937" s="481">
        <v>0</v>
      </c>
      <c r="E937" s="475">
        <f t="shared" si="52"/>
        <v>-1</v>
      </c>
      <c r="F937" s="185" t="str">
        <f t="shared" si="53"/>
        <v>是</v>
      </c>
      <c r="G937" s="204" t="str">
        <f t="shared" si="54"/>
        <v>项</v>
      </c>
    </row>
    <row r="938" ht="36" customHeight="1" spans="1:7">
      <c r="A938" s="478" t="s">
        <v>1710</v>
      </c>
      <c r="B938" s="479" t="s">
        <v>1711</v>
      </c>
      <c r="C938" s="480">
        <v>0</v>
      </c>
      <c r="D938" s="481">
        <v>0</v>
      </c>
      <c r="E938" s="475" t="str">
        <f t="shared" si="52"/>
        <v/>
      </c>
      <c r="F938" s="185" t="str">
        <f t="shared" si="53"/>
        <v>否</v>
      </c>
      <c r="G938" s="204" t="str">
        <f t="shared" si="54"/>
        <v>项</v>
      </c>
    </row>
    <row r="939" ht="36" customHeight="1" spans="1:7">
      <c r="A939" s="478" t="s">
        <v>1712</v>
      </c>
      <c r="B939" s="479" t="s">
        <v>1713</v>
      </c>
      <c r="C939" s="480">
        <v>30</v>
      </c>
      <c r="D939" s="481">
        <v>0</v>
      </c>
      <c r="E939" s="475">
        <f t="shared" si="52"/>
        <v>-1</v>
      </c>
      <c r="F939" s="185" t="str">
        <f t="shared" si="53"/>
        <v>是</v>
      </c>
      <c r="G939" s="204" t="str">
        <f t="shared" si="54"/>
        <v>项</v>
      </c>
    </row>
    <row r="940" ht="36" customHeight="1" spans="1:7">
      <c r="A940" s="478" t="s">
        <v>1714</v>
      </c>
      <c r="B940" s="479" t="s">
        <v>1715</v>
      </c>
      <c r="C940" s="480">
        <v>0</v>
      </c>
      <c r="D940" s="481">
        <v>0</v>
      </c>
      <c r="E940" s="475" t="str">
        <f t="shared" si="52"/>
        <v/>
      </c>
      <c r="F940" s="185" t="str">
        <f t="shared" si="53"/>
        <v>否</v>
      </c>
      <c r="G940" s="204" t="str">
        <f t="shared" si="54"/>
        <v>项</v>
      </c>
    </row>
    <row r="941" ht="36" customHeight="1" spans="1:7">
      <c r="A941" s="478" t="s">
        <v>1716</v>
      </c>
      <c r="B941" s="479" t="s">
        <v>1717</v>
      </c>
      <c r="C941" s="480">
        <v>0</v>
      </c>
      <c r="D941" s="481">
        <v>0</v>
      </c>
      <c r="E941" s="475" t="str">
        <f t="shared" si="52"/>
        <v/>
      </c>
      <c r="F941" s="185" t="str">
        <f t="shared" si="53"/>
        <v>否</v>
      </c>
      <c r="G941" s="204" t="str">
        <f t="shared" si="54"/>
        <v>项</v>
      </c>
    </row>
    <row r="942" ht="36" customHeight="1" spans="1:7">
      <c r="A942" s="478" t="s">
        <v>1718</v>
      </c>
      <c r="B942" s="479" t="s">
        <v>1719</v>
      </c>
      <c r="C942" s="480">
        <v>195</v>
      </c>
      <c r="D942" s="481">
        <v>470</v>
      </c>
      <c r="E942" s="475">
        <f t="shared" si="52"/>
        <v>1.41</v>
      </c>
      <c r="F942" s="185" t="str">
        <f t="shared" si="53"/>
        <v>是</v>
      </c>
      <c r="G942" s="204" t="str">
        <f t="shared" si="54"/>
        <v>项</v>
      </c>
    </row>
    <row r="943" ht="36" customHeight="1" spans="1:7">
      <c r="A943" s="472" t="s">
        <v>1720</v>
      </c>
      <c r="B943" s="274" t="s">
        <v>1721</v>
      </c>
      <c r="C943" s="498">
        <f>SUM(C944:C953)</f>
        <v>11140</v>
      </c>
      <c r="D943" s="499">
        <f>SUM(D944:D953)</f>
        <v>20031</v>
      </c>
      <c r="E943" s="475">
        <f t="shared" si="52"/>
        <v>0.798</v>
      </c>
      <c r="F943" s="185" t="str">
        <f t="shared" si="53"/>
        <v>是</v>
      </c>
      <c r="G943" s="204" t="str">
        <f t="shared" si="54"/>
        <v>款</v>
      </c>
    </row>
    <row r="944" ht="36" customHeight="1" spans="1:7">
      <c r="A944" s="478" t="s">
        <v>1722</v>
      </c>
      <c r="B944" s="479" t="s">
        <v>136</v>
      </c>
      <c r="C944" s="480">
        <v>146</v>
      </c>
      <c r="D944" s="481">
        <v>148</v>
      </c>
      <c r="E944" s="475">
        <f t="shared" si="52"/>
        <v>0.014</v>
      </c>
      <c r="F944" s="185" t="str">
        <f t="shared" si="53"/>
        <v>是</v>
      </c>
      <c r="G944" s="204" t="str">
        <f t="shared" si="54"/>
        <v>项</v>
      </c>
    </row>
    <row r="945" ht="36" customHeight="1" spans="1:7">
      <c r="A945" s="478" t="s">
        <v>1723</v>
      </c>
      <c r="B945" s="479" t="s">
        <v>138</v>
      </c>
      <c r="C945" s="480">
        <v>0</v>
      </c>
      <c r="D945" s="481">
        <v>0</v>
      </c>
      <c r="E945" s="475" t="str">
        <f t="shared" si="52"/>
        <v/>
      </c>
      <c r="F945" s="185" t="str">
        <f t="shared" si="53"/>
        <v>否</v>
      </c>
      <c r="G945" s="204" t="str">
        <f t="shared" si="54"/>
        <v>项</v>
      </c>
    </row>
    <row r="946" ht="36" customHeight="1" spans="1:7">
      <c r="A946" s="478" t="s">
        <v>1724</v>
      </c>
      <c r="B946" s="479" t="s">
        <v>140</v>
      </c>
      <c r="C946" s="480">
        <v>0</v>
      </c>
      <c r="D946" s="481">
        <v>0</v>
      </c>
      <c r="E946" s="475" t="str">
        <f t="shared" si="52"/>
        <v/>
      </c>
      <c r="F946" s="185" t="str">
        <f t="shared" si="53"/>
        <v>否</v>
      </c>
      <c r="G946" s="204" t="str">
        <f t="shared" si="54"/>
        <v>项</v>
      </c>
    </row>
    <row r="947" ht="36" customHeight="1" spans="1:7">
      <c r="A947" s="478" t="s">
        <v>1725</v>
      </c>
      <c r="B947" s="479" t="s">
        <v>1726</v>
      </c>
      <c r="C947" s="480">
        <v>4189</v>
      </c>
      <c r="D947" s="481">
        <v>186</v>
      </c>
      <c r="E947" s="475">
        <f t="shared" si="52"/>
        <v>-0.956</v>
      </c>
      <c r="F947" s="185" t="str">
        <f t="shared" si="53"/>
        <v>是</v>
      </c>
      <c r="G947" s="204" t="str">
        <f t="shared" si="54"/>
        <v>项</v>
      </c>
    </row>
    <row r="948" ht="36" customHeight="1" spans="1:7">
      <c r="A948" s="478" t="s">
        <v>1727</v>
      </c>
      <c r="B948" s="479" t="s">
        <v>1728</v>
      </c>
      <c r="C948" s="480">
        <v>3167</v>
      </c>
      <c r="D948" s="481">
        <v>11381</v>
      </c>
      <c r="E948" s="475">
        <f t="shared" si="52"/>
        <v>2.594</v>
      </c>
      <c r="F948" s="185" t="str">
        <f t="shared" si="53"/>
        <v>是</v>
      </c>
      <c r="G948" s="204" t="str">
        <f t="shared" si="54"/>
        <v>项</v>
      </c>
    </row>
    <row r="949" ht="36" customHeight="1" spans="1:7">
      <c r="A949" s="478" t="s">
        <v>1729</v>
      </c>
      <c r="B949" s="479" t="s">
        <v>1730</v>
      </c>
      <c r="C949" s="480">
        <v>200</v>
      </c>
      <c r="D949" s="481">
        <v>0</v>
      </c>
      <c r="E949" s="475">
        <f t="shared" si="52"/>
        <v>-1</v>
      </c>
      <c r="F949" s="185" t="str">
        <f t="shared" si="53"/>
        <v>是</v>
      </c>
      <c r="G949" s="204" t="str">
        <f t="shared" si="54"/>
        <v>项</v>
      </c>
    </row>
    <row r="950" ht="36" customHeight="1" spans="1:7">
      <c r="A950" s="478" t="s">
        <v>1731</v>
      </c>
      <c r="B950" s="479" t="s">
        <v>1732</v>
      </c>
      <c r="C950" s="480">
        <v>0</v>
      </c>
      <c r="D950" s="481">
        <v>0</v>
      </c>
      <c r="E950" s="475" t="str">
        <f t="shared" si="52"/>
        <v/>
      </c>
      <c r="F950" s="185" t="str">
        <f t="shared" si="53"/>
        <v>否</v>
      </c>
      <c r="G950" s="204" t="str">
        <f t="shared" si="54"/>
        <v>项</v>
      </c>
    </row>
    <row r="951" ht="36" customHeight="1" spans="1:7">
      <c r="A951" s="478" t="s">
        <v>1733</v>
      </c>
      <c r="B951" s="479" t="s">
        <v>1734</v>
      </c>
      <c r="C951" s="480">
        <v>0</v>
      </c>
      <c r="D951" s="481">
        <v>0</v>
      </c>
      <c r="E951" s="475" t="str">
        <f t="shared" si="52"/>
        <v/>
      </c>
      <c r="F951" s="185" t="str">
        <f t="shared" si="53"/>
        <v>否</v>
      </c>
      <c r="G951" s="204" t="str">
        <f t="shared" si="54"/>
        <v>项</v>
      </c>
    </row>
    <row r="952" ht="36" customHeight="1" spans="1:7">
      <c r="A952" s="478" t="s">
        <v>1735</v>
      </c>
      <c r="B952" s="479" t="s">
        <v>1736</v>
      </c>
      <c r="C952" s="480">
        <v>101</v>
      </c>
      <c r="D952" s="481">
        <v>103</v>
      </c>
      <c r="E952" s="475">
        <f t="shared" si="52"/>
        <v>0.02</v>
      </c>
      <c r="F952" s="185" t="str">
        <f t="shared" si="53"/>
        <v>是</v>
      </c>
      <c r="G952" s="204" t="str">
        <f t="shared" si="54"/>
        <v>项</v>
      </c>
    </row>
    <row r="953" ht="36" customHeight="1" spans="1:7">
      <c r="A953" s="478" t="s">
        <v>1737</v>
      </c>
      <c r="B953" s="479" t="s">
        <v>1738</v>
      </c>
      <c r="C953" s="480">
        <v>3337</v>
      </c>
      <c r="D953" s="481">
        <v>8213</v>
      </c>
      <c r="E953" s="475">
        <f t="shared" si="52"/>
        <v>1.461</v>
      </c>
      <c r="F953" s="185" t="str">
        <f t="shared" si="53"/>
        <v>是</v>
      </c>
      <c r="G953" s="204" t="str">
        <f t="shared" si="54"/>
        <v>项</v>
      </c>
    </row>
    <row r="954" ht="36" customHeight="1" spans="1:7">
      <c r="A954" s="472" t="s">
        <v>1739</v>
      </c>
      <c r="B954" s="274" t="s">
        <v>1740</v>
      </c>
      <c r="C954" s="486">
        <f>SUM(C955:C960)</f>
        <v>0</v>
      </c>
      <c r="D954" s="487">
        <f>SUM(D955:D960)</f>
        <v>802</v>
      </c>
      <c r="E954" s="475" t="str">
        <f t="shared" si="52"/>
        <v/>
      </c>
      <c r="F954" s="185" t="str">
        <f t="shared" si="53"/>
        <v>是</v>
      </c>
      <c r="G954" s="204" t="str">
        <f t="shared" si="54"/>
        <v>款</v>
      </c>
    </row>
    <row r="955" ht="36" customHeight="1" spans="1:7">
      <c r="A955" s="478" t="s">
        <v>1741</v>
      </c>
      <c r="B955" s="479" t="s">
        <v>1742</v>
      </c>
      <c r="C955" s="480">
        <v>0</v>
      </c>
      <c r="D955" s="481">
        <v>802</v>
      </c>
      <c r="E955" s="475" t="str">
        <f t="shared" si="52"/>
        <v/>
      </c>
      <c r="F955" s="185" t="str">
        <f t="shared" si="53"/>
        <v>是</v>
      </c>
      <c r="G955" s="204" t="str">
        <f t="shared" si="54"/>
        <v>项</v>
      </c>
    </row>
    <row r="956" ht="36" customHeight="1" spans="1:7">
      <c r="A956" s="478" t="s">
        <v>1743</v>
      </c>
      <c r="B956" s="479" t="s">
        <v>1744</v>
      </c>
      <c r="C956" s="480">
        <v>0</v>
      </c>
      <c r="D956" s="481">
        <v>0</v>
      </c>
      <c r="E956" s="475" t="str">
        <f t="shared" si="52"/>
        <v/>
      </c>
      <c r="F956" s="185" t="str">
        <f t="shared" si="53"/>
        <v>否</v>
      </c>
      <c r="G956" s="204" t="str">
        <f t="shared" si="54"/>
        <v>项</v>
      </c>
    </row>
    <row r="957" ht="36" customHeight="1" spans="1:7">
      <c r="A957" s="478" t="s">
        <v>1745</v>
      </c>
      <c r="B957" s="479" t="s">
        <v>1746</v>
      </c>
      <c r="C957" s="480">
        <v>0</v>
      </c>
      <c r="D957" s="481">
        <v>0</v>
      </c>
      <c r="E957" s="475" t="str">
        <f t="shared" si="52"/>
        <v/>
      </c>
      <c r="F957" s="185" t="str">
        <f t="shared" si="53"/>
        <v>否</v>
      </c>
      <c r="G957" s="204" t="str">
        <f t="shared" si="54"/>
        <v>项</v>
      </c>
    </row>
    <row r="958" ht="36" customHeight="1" spans="1:7">
      <c r="A958" s="478" t="s">
        <v>1747</v>
      </c>
      <c r="B958" s="479" t="s">
        <v>1748</v>
      </c>
      <c r="C958" s="480">
        <v>0</v>
      </c>
      <c r="D958" s="481">
        <v>0</v>
      </c>
      <c r="E958" s="475" t="str">
        <f t="shared" si="52"/>
        <v/>
      </c>
      <c r="F958" s="185" t="str">
        <f t="shared" si="53"/>
        <v>否</v>
      </c>
      <c r="G958" s="204" t="str">
        <f t="shared" si="54"/>
        <v>项</v>
      </c>
    </row>
    <row r="959" ht="36" customHeight="1" spans="1:7">
      <c r="A959" s="478" t="s">
        <v>1749</v>
      </c>
      <c r="B959" s="479" t="s">
        <v>1750</v>
      </c>
      <c r="C959" s="480">
        <v>0</v>
      </c>
      <c r="D959" s="481">
        <v>0</v>
      </c>
      <c r="E959" s="475" t="str">
        <f t="shared" si="52"/>
        <v/>
      </c>
      <c r="F959" s="185" t="str">
        <f t="shared" si="53"/>
        <v>否</v>
      </c>
      <c r="G959" s="204" t="str">
        <f t="shared" si="54"/>
        <v>项</v>
      </c>
    </row>
    <row r="960" ht="36" customHeight="1" spans="1:7">
      <c r="A960" s="478" t="s">
        <v>1751</v>
      </c>
      <c r="B960" s="479" t="s">
        <v>1752</v>
      </c>
      <c r="C960" s="480">
        <v>0</v>
      </c>
      <c r="D960" s="481">
        <v>0</v>
      </c>
      <c r="E960" s="475" t="str">
        <f t="shared" si="52"/>
        <v/>
      </c>
      <c r="F960" s="185" t="str">
        <f t="shared" si="53"/>
        <v>否</v>
      </c>
      <c r="G960" s="204" t="str">
        <f t="shared" si="54"/>
        <v>项</v>
      </c>
    </row>
    <row r="961" ht="36" customHeight="1" spans="1:7">
      <c r="A961" s="472" t="s">
        <v>1753</v>
      </c>
      <c r="B961" s="274" t="s">
        <v>1754</v>
      </c>
      <c r="C961" s="486">
        <f>SUM(C962:C967)</f>
        <v>2806</v>
      </c>
      <c r="D961" s="487">
        <f>SUM(D962:D967)</f>
        <v>4410</v>
      </c>
      <c r="E961" s="475">
        <f t="shared" si="52"/>
        <v>0.572</v>
      </c>
      <c r="F961" s="185" t="str">
        <f t="shared" si="53"/>
        <v>是</v>
      </c>
      <c r="G961" s="204" t="str">
        <f t="shared" si="54"/>
        <v>款</v>
      </c>
    </row>
    <row r="962" ht="36" customHeight="1" spans="1:7">
      <c r="A962" s="478" t="s">
        <v>1755</v>
      </c>
      <c r="B962" s="479" t="s">
        <v>1756</v>
      </c>
      <c r="C962" s="480">
        <v>0</v>
      </c>
      <c r="D962" s="481">
        <v>0</v>
      </c>
      <c r="E962" s="475" t="str">
        <f t="shared" si="52"/>
        <v/>
      </c>
      <c r="F962" s="185" t="str">
        <f t="shared" si="53"/>
        <v>否</v>
      </c>
      <c r="G962" s="204" t="str">
        <f t="shared" si="54"/>
        <v>项</v>
      </c>
    </row>
    <row r="963" ht="36" customHeight="1" spans="1:7">
      <c r="A963" s="478" t="s">
        <v>1757</v>
      </c>
      <c r="B963" s="479" t="s">
        <v>1758</v>
      </c>
      <c r="C963" s="480">
        <v>0</v>
      </c>
      <c r="D963" s="481"/>
      <c r="E963" s="475" t="str">
        <f t="shared" si="52"/>
        <v/>
      </c>
      <c r="F963" s="185" t="str">
        <f t="shared" si="53"/>
        <v>否</v>
      </c>
      <c r="G963" s="204" t="str">
        <f t="shared" si="54"/>
        <v>项</v>
      </c>
    </row>
    <row r="964" ht="36" customHeight="1" spans="1:7">
      <c r="A964" s="478" t="s">
        <v>1759</v>
      </c>
      <c r="B964" s="479" t="s">
        <v>1760</v>
      </c>
      <c r="C964" s="480">
        <v>919</v>
      </c>
      <c r="D964" s="481">
        <v>1693</v>
      </c>
      <c r="E964" s="475">
        <f t="shared" si="52"/>
        <v>0.842</v>
      </c>
      <c r="F964" s="185" t="str">
        <f t="shared" si="53"/>
        <v>是</v>
      </c>
      <c r="G964" s="204" t="str">
        <f t="shared" si="54"/>
        <v>项</v>
      </c>
    </row>
    <row r="965" ht="36" customHeight="1" spans="1:7">
      <c r="A965" s="478" t="s">
        <v>1761</v>
      </c>
      <c r="B965" s="479" t="s">
        <v>1762</v>
      </c>
      <c r="C965" s="480">
        <v>1887</v>
      </c>
      <c r="D965" s="481">
        <v>2661</v>
      </c>
      <c r="E965" s="475">
        <f t="shared" si="52"/>
        <v>0.41</v>
      </c>
      <c r="F965" s="185" t="str">
        <f t="shared" si="53"/>
        <v>是</v>
      </c>
      <c r="G965" s="204" t="str">
        <f t="shared" si="54"/>
        <v>项</v>
      </c>
    </row>
    <row r="966" ht="36" customHeight="1" spans="1:7">
      <c r="A966" s="478" t="s">
        <v>1763</v>
      </c>
      <c r="B966" s="479" t="s">
        <v>1764</v>
      </c>
      <c r="C966" s="480">
        <v>0</v>
      </c>
      <c r="D966" s="481">
        <v>0</v>
      </c>
      <c r="E966" s="475" t="str">
        <f t="shared" si="52"/>
        <v/>
      </c>
      <c r="F966" s="185" t="str">
        <f t="shared" si="53"/>
        <v>否</v>
      </c>
      <c r="G966" s="204" t="str">
        <f t="shared" si="54"/>
        <v>项</v>
      </c>
    </row>
    <row r="967" ht="36" customHeight="1" spans="1:7">
      <c r="A967" s="478" t="s">
        <v>1765</v>
      </c>
      <c r="B967" s="479" t="s">
        <v>1766</v>
      </c>
      <c r="C967" s="480">
        <v>0</v>
      </c>
      <c r="D967" s="481">
        <v>56</v>
      </c>
      <c r="E967" s="475" t="str">
        <f t="shared" si="52"/>
        <v/>
      </c>
      <c r="F967" s="185" t="str">
        <f t="shared" si="53"/>
        <v>是</v>
      </c>
      <c r="G967" s="204" t="str">
        <f t="shared" si="54"/>
        <v>项</v>
      </c>
    </row>
    <row r="968" ht="36" customHeight="1" spans="1:7">
      <c r="A968" s="472" t="s">
        <v>1767</v>
      </c>
      <c r="B968" s="274" t="s">
        <v>1768</v>
      </c>
      <c r="C968" s="486">
        <f>SUM(C969:C970)</f>
        <v>0</v>
      </c>
      <c r="D968" s="487">
        <f>SUM(D969:D970)</f>
        <v>0</v>
      </c>
      <c r="E968" s="475" t="str">
        <f t="shared" si="52"/>
        <v/>
      </c>
      <c r="F968" s="185" t="str">
        <f t="shared" si="53"/>
        <v>否</v>
      </c>
      <c r="G968" s="204" t="str">
        <f t="shared" si="54"/>
        <v>款</v>
      </c>
    </row>
    <row r="969" ht="36" customHeight="1" spans="1:7">
      <c r="A969" s="478" t="s">
        <v>1769</v>
      </c>
      <c r="B969" s="479" t="s">
        <v>1770</v>
      </c>
      <c r="C969" s="480">
        <v>0</v>
      </c>
      <c r="D969" s="481">
        <v>0</v>
      </c>
      <c r="E969" s="475" t="str">
        <f t="shared" si="52"/>
        <v/>
      </c>
      <c r="F969" s="185" t="str">
        <f t="shared" si="53"/>
        <v>否</v>
      </c>
      <c r="G969" s="204" t="str">
        <f t="shared" si="54"/>
        <v>项</v>
      </c>
    </row>
    <row r="970" ht="36" customHeight="1" spans="1:7">
      <c r="A970" s="478" t="s">
        <v>1771</v>
      </c>
      <c r="B970" s="479" t="s">
        <v>1772</v>
      </c>
      <c r="C970" s="480">
        <v>0</v>
      </c>
      <c r="D970" s="481">
        <v>0</v>
      </c>
      <c r="E970" s="475" t="str">
        <f t="shared" si="52"/>
        <v/>
      </c>
      <c r="F970" s="185" t="str">
        <f t="shared" si="53"/>
        <v>否</v>
      </c>
      <c r="G970" s="204" t="str">
        <f t="shared" si="54"/>
        <v>项</v>
      </c>
    </row>
    <row r="971" ht="36" customHeight="1" spans="1:7">
      <c r="A971" s="472" t="s">
        <v>1773</v>
      </c>
      <c r="B971" s="274" t="s">
        <v>1774</v>
      </c>
      <c r="C971" s="486">
        <f>SUM(C972:C973)</f>
        <v>140</v>
      </c>
      <c r="D971" s="487">
        <f>SUM(D972:D973)</f>
        <v>1607</v>
      </c>
      <c r="E971" s="475">
        <f t="shared" si="52"/>
        <v>10.479</v>
      </c>
      <c r="F971" s="185" t="str">
        <f t="shared" si="53"/>
        <v>是</v>
      </c>
      <c r="G971" s="204" t="str">
        <f t="shared" si="54"/>
        <v>款</v>
      </c>
    </row>
    <row r="972" ht="36" customHeight="1" spans="1:7">
      <c r="A972" s="478" t="s">
        <v>1775</v>
      </c>
      <c r="B972" s="479" t="s">
        <v>1776</v>
      </c>
      <c r="C972" s="480">
        <v>0</v>
      </c>
      <c r="D972" s="481">
        <v>0</v>
      </c>
      <c r="E972" s="475" t="str">
        <f t="shared" si="52"/>
        <v/>
      </c>
      <c r="F972" s="185" t="str">
        <f t="shared" si="53"/>
        <v>否</v>
      </c>
      <c r="G972" s="204" t="str">
        <f t="shared" si="54"/>
        <v>项</v>
      </c>
    </row>
    <row r="973" ht="36" customHeight="1" spans="1:7">
      <c r="A973" s="478" t="s">
        <v>1777</v>
      </c>
      <c r="B973" s="479" t="s">
        <v>1778</v>
      </c>
      <c r="C973" s="480">
        <v>140</v>
      </c>
      <c r="D973" s="481">
        <v>1607</v>
      </c>
      <c r="E973" s="475">
        <f t="shared" si="52"/>
        <v>10.479</v>
      </c>
      <c r="F973" s="185" t="str">
        <f t="shared" si="53"/>
        <v>是</v>
      </c>
      <c r="G973" s="204" t="str">
        <f t="shared" si="54"/>
        <v>项</v>
      </c>
    </row>
    <row r="974" ht="36" customHeight="1" spans="1:7">
      <c r="A974" s="472" t="s">
        <v>1779</v>
      </c>
      <c r="B974" s="495" t="s">
        <v>526</v>
      </c>
      <c r="C974" s="496">
        <v>0</v>
      </c>
      <c r="D974" s="497"/>
      <c r="E974" s="475" t="str">
        <f t="shared" si="52"/>
        <v/>
      </c>
      <c r="F974" s="185" t="str">
        <f t="shared" si="53"/>
        <v>否</v>
      </c>
      <c r="G974" s="204" t="str">
        <f t="shared" si="54"/>
        <v>项</v>
      </c>
    </row>
    <row r="975" ht="36" customHeight="1" spans="1:7">
      <c r="A975" s="472" t="s">
        <v>1780</v>
      </c>
      <c r="B975" s="495" t="s">
        <v>1781</v>
      </c>
      <c r="C975" s="496">
        <v>0</v>
      </c>
      <c r="D975" s="497"/>
      <c r="E975" s="475" t="str">
        <f t="shared" si="52"/>
        <v/>
      </c>
      <c r="F975" s="185" t="str">
        <f t="shared" si="53"/>
        <v>否</v>
      </c>
      <c r="G975" s="204" t="str">
        <f t="shared" si="54"/>
        <v>项</v>
      </c>
    </row>
    <row r="976" ht="36" customHeight="1" spans="1:7">
      <c r="A976" s="472" t="s">
        <v>69</v>
      </c>
      <c r="B976" s="274" t="s">
        <v>70</v>
      </c>
      <c r="C976" s="476">
        <f>SUM(C977,C1000,C1010,C1020,C1025,C1032,C1037)</f>
        <v>10743</v>
      </c>
      <c r="D976" s="485">
        <f>SUM(D977,D1000,D1010,D1020,D1025,D1032,D1037)</f>
        <v>9568</v>
      </c>
      <c r="E976" s="475">
        <f t="shared" si="52"/>
        <v>-0.109</v>
      </c>
      <c r="F976" s="185" t="str">
        <f t="shared" si="53"/>
        <v>是</v>
      </c>
      <c r="G976" s="204" t="str">
        <f t="shared" si="54"/>
        <v>类</v>
      </c>
    </row>
    <row r="977" ht="36" customHeight="1" spans="1:7">
      <c r="A977" s="472" t="s">
        <v>1782</v>
      </c>
      <c r="B977" s="274" t="s">
        <v>1783</v>
      </c>
      <c r="C977" s="498">
        <f>SUM(C978:C999)</f>
        <v>4814</v>
      </c>
      <c r="D977" s="499">
        <f>SUM(D978:D999)</f>
        <v>8568</v>
      </c>
      <c r="E977" s="475">
        <f t="shared" si="52"/>
        <v>0.78</v>
      </c>
      <c r="F977" s="185" t="str">
        <f t="shared" si="53"/>
        <v>是</v>
      </c>
      <c r="G977" s="204" t="str">
        <f t="shared" si="54"/>
        <v>款</v>
      </c>
    </row>
    <row r="978" ht="36" customHeight="1" spans="1:7">
      <c r="A978" s="478" t="s">
        <v>1784</v>
      </c>
      <c r="B978" s="479" t="s">
        <v>136</v>
      </c>
      <c r="C978" s="480">
        <v>473</v>
      </c>
      <c r="D978" s="481">
        <v>441</v>
      </c>
      <c r="E978" s="475">
        <f t="shared" si="52"/>
        <v>-0.068</v>
      </c>
      <c r="F978" s="185" t="str">
        <f t="shared" si="53"/>
        <v>是</v>
      </c>
      <c r="G978" s="204" t="str">
        <f t="shared" si="54"/>
        <v>项</v>
      </c>
    </row>
    <row r="979" ht="36" customHeight="1" spans="1:7">
      <c r="A979" s="478" t="s">
        <v>1785</v>
      </c>
      <c r="B979" s="479" t="s">
        <v>138</v>
      </c>
      <c r="C979" s="480">
        <v>0</v>
      </c>
      <c r="D979" s="481">
        <v>0</v>
      </c>
      <c r="E979" s="475" t="str">
        <f t="shared" si="52"/>
        <v/>
      </c>
      <c r="F979" s="185" t="str">
        <f t="shared" si="53"/>
        <v>否</v>
      </c>
      <c r="G979" s="204" t="str">
        <f t="shared" si="54"/>
        <v>项</v>
      </c>
    </row>
    <row r="980" ht="36" customHeight="1" spans="1:7">
      <c r="A980" s="478" t="s">
        <v>1786</v>
      </c>
      <c r="B980" s="479" t="s">
        <v>140</v>
      </c>
      <c r="C980" s="480">
        <v>0</v>
      </c>
      <c r="D980" s="481">
        <v>0</v>
      </c>
      <c r="E980" s="475" t="str">
        <f t="shared" ref="E980:E1043" si="55">IF(C980&gt;0,D980/C980-1,IF(C980&lt;0,-(D980/C980-1),""))</f>
        <v/>
      </c>
      <c r="F980" s="185" t="str">
        <f t="shared" ref="F980:F1043" si="56">IF(LEN(A980)=3,"是",IF(B980&lt;&gt;"",IF(SUM(C980:D980)&lt;&gt;0,"是","否"),"是"))</f>
        <v>否</v>
      </c>
      <c r="G980" s="204" t="str">
        <f t="shared" ref="G980:G1043" si="57">IF(LEN(A980)=3,"类",IF(LEN(A980)=5,"款","项"))</f>
        <v>项</v>
      </c>
    </row>
    <row r="981" ht="36" customHeight="1" spans="1:7">
      <c r="A981" s="478" t="s">
        <v>1787</v>
      </c>
      <c r="B981" s="479" t="s">
        <v>1788</v>
      </c>
      <c r="C981" s="480">
        <v>600</v>
      </c>
      <c r="D981" s="481">
        <v>5389</v>
      </c>
      <c r="E981" s="475">
        <f t="shared" si="55"/>
        <v>7.982</v>
      </c>
      <c r="F981" s="185" t="str">
        <f t="shared" si="56"/>
        <v>是</v>
      </c>
      <c r="G981" s="204" t="str">
        <f t="shared" si="57"/>
        <v>项</v>
      </c>
    </row>
    <row r="982" ht="36" customHeight="1" spans="1:7">
      <c r="A982" s="478" t="s">
        <v>1789</v>
      </c>
      <c r="B982" s="479" t="s">
        <v>1790</v>
      </c>
      <c r="C982" s="480">
        <v>3670</v>
      </c>
      <c r="D982" s="481">
        <v>2628</v>
      </c>
      <c r="E982" s="475">
        <f t="shared" si="55"/>
        <v>-0.284</v>
      </c>
      <c r="F982" s="185" t="str">
        <f t="shared" si="56"/>
        <v>是</v>
      </c>
      <c r="G982" s="204" t="str">
        <f t="shared" si="57"/>
        <v>项</v>
      </c>
    </row>
    <row r="983" ht="36" customHeight="1" spans="1:7">
      <c r="A983" s="478" t="s">
        <v>1791</v>
      </c>
      <c r="B983" s="479" t="s">
        <v>1792</v>
      </c>
      <c r="C983" s="480">
        <v>0</v>
      </c>
      <c r="D983" s="481">
        <v>0</v>
      </c>
      <c r="E983" s="475" t="str">
        <f t="shared" si="55"/>
        <v/>
      </c>
      <c r="F983" s="185" t="str">
        <f t="shared" si="56"/>
        <v>否</v>
      </c>
      <c r="G983" s="204" t="str">
        <f t="shared" si="57"/>
        <v>项</v>
      </c>
    </row>
    <row r="984" ht="36" customHeight="1" spans="1:7">
      <c r="A984" s="478" t="s">
        <v>1793</v>
      </c>
      <c r="B984" s="479" t="s">
        <v>1794</v>
      </c>
      <c r="C984" s="480">
        <v>7</v>
      </c>
      <c r="D984" s="481">
        <v>0</v>
      </c>
      <c r="E984" s="475">
        <f t="shared" si="55"/>
        <v>-1</v>
      </c>
      <c r="F984" s="185" t="str">
        <f t="shared" si="56"/>
        <v>是</v>
      </c>
      <c r="G984" s="204" t="str">
        <f t="shared" si="57"/>
        <v>项</v>
      </c>
    </row>
    <row r="985" ht="36" customHeight="1" spans="1:7">
      <c r="A985" s="478" t="s">
        <v>1795</v>
      </c>
      <c r="B985" s="479" t="s">
        <v>1796</v>
      </c>
      <c r="C985" s="480">
        <v>0</v>
      </c>
      <c r="D985" s="481">
        <v>0</v>
      </c>
      <c r="E985" s="475" t="str">
        <f t="shared" si="55"/>
        <v/>
      </c>
      <c r="F985" s="185" t="str">
        <f t="shared" si="56"/>
        <v>否</v>
      </c>
      <c r="G985" s="204" t="str">
        <f t="shared" si="57"/>
        <v>项</v>
      </c>
    </row>
    <row r="986" ht="36" customHeight="1" spans="1:7">
      <c r="A986" s="478" t="s">
        <v>1797</v>
      </c>
      <c r="B986" s="479" t="s">
        <v>1798</v>
      </c>
      <c r="C986" s="480">
        <v>0</v>
      </c>
      <c r="D986" s="481">
        <v>0</v>
      </c>
      <c r="E986" s="475" t="str">
        <f t="shared" si="55"/>
        <v/>
      </c>
      <c r="F986" s="185" t="str">
        <f t="shared" si="56"/>
        <v>否</v>
      </c>
      <c r="G986" s="204" t="str">
        <f t="shared" si="57"/>
        <v>项</v>
      </c>
    </row>
    <row r="987" ht="36" customHeight="1" spans="1:7">
      <c r="A987" s="478" t="s">
        <v>1799</v>
      </c>
      <c r="B987" s="479" t="s">
        <v>1800</v>
      </c>
      <c r="C987" s="480">
        <v>0</v>
      </c>
      <c r="D987" s="481">
        <v>0</v>
      </c>
      <c r="E987" s="475" t="str">
        <f t="shared" si="55"/>
        <v/>
      </c>
      <c r="F987" s="185" t="str">
        <f t="shared" si="56"/>
        <v>否</v>
      </c>
      <c r="G987" s="204" t="str">
        <f t="shared" si="57"/>
        <v>项</v>
      </c>
    </row>
    <row r="988" ht="36" customHeight="1" spans="1:7">
      <c r="A988" s="478" t="s">
        <v>1801</v>
      </c>
      <c r="B988" s="479" t="s">
        <v>1802</v>
      </c>
      <c r="C988" s="480">
        <v>0</v>
      </c>
      <c r="D988" s="481">
        <v>0</v>
      </c>
      <c r="E988" s="475" t="str">
        <f t="shared" si="55"/>
        <v/>
      </c>
      <c r="F988" s="185" t="str">
        <f t="shared" si="56"/>
        <v>否</v>
      </c>
      <c r="G988" s="204" t="str">
        <f t="shared" si="57"/>
        <v>项</v>
      </c>
    </row>
    <row r="989" ht="36" customHeight="1" spans="1:7">
      <c r="A989" s="478" t="s">
        <v>1803</v>
      </c>
      <c r="B989" s="479" t="s">
        <v>1804</v>
      </c>
      <c r="C989" s="480">
        <v>0</v>
      </c>
      <c r="D989" s="481">
        <v>10</v>
      </c>
      <c r="E989" s="475" t="str">
        <f t="shared" si="55"/>
        <v/>
      </c>
      <c r="F989" s="185" t="str">
        <f t="shared" si="56"/>
        <v>是</v>
      </c>
      <c r="G989" s="204" t="str">
        <f t="shared" si="57"/>
        <v>项</v>
      </c>
    </row>
    <row r="990" ht="36" customHeight="1" spans="1:7">
      <c r="A990" s="478" t="s">
        <v>1805</v>
      </c>
      <c r="B990" s="479" t="s">
        <v>1806</v>
      </c>
      <c r="C990" s="480">
        <v>0</v>
      </c>
      <c r="D990" s="481">
        <v>0</v>
      </c>
      <c r="E990" s="475" t="str">
        <f t="shared" si="55"/>
        <v/>
      </c>
      <c r="F990" s="185" t="str">
        <f t="shared" si="56"/>
        <v>否</v>
      </c>
      <c r="G990" s="204" t="str">
        <f t="shared" si="57"/>
        <v>项</v>
      </c>
    </row>
    <row r="991" ht="36" customHeight="1" spans="1:7">
      <c r="A991" s="478" t="s">
        <v>1807</v>
      </c>
      <c r="B991" s="479" t="s">
        <v>1808</v>
      </c>
      <c r="C991" s="480">
        <v>0</v>
      </c>
      <c r="D991" s="481">
        <v>0</v>
      </c>
      <c r="E991" s="475" t="str">
        <f t="shared" si="55"/>
        <v/>
      </c>
      <c r="F991" s="185" t="str">
        <f t="shared" si="56"/>
        <v>否</v>
      </c>
      <c r="G991" s="204" t="str">
        <f t="shared" si="57"/>
        <v>项</v>
      </c>
    </row>
    <row r="992" ht="36" customHeight="1" spans="1:7">
      <c r="A992" s="478" t="s">
        <v>1809</v>
      </c>
      <c r="B992" s="479" t="s">
        <v>1810</v>
      </c>
      <c r="C992" s="480">
        <v>0</v>
      </c>
      <c r="D992" s="481">
        <v>0</v>
      </c>
      <c r="E992" s="475" t="str">
        <f t="shared" si="55"/>
        <v/>
      </c>
      <c r="F992" s="185" t="str">
        <f t="shared" si="56"/>
        <v>否</v>
      </c>
      <c r="G992" s="204" t="str">
        <f t="shared" si="57"/>
        <v>项</v>
      </c>
    </row>
    <row r="993" ht="36" customHeight="1" spans="1:7">
      <c r="A993" s="478" t="s">
        <v>1811</v>
      </c>
      <c r="B993" s="479" t="s">
        <v>1812</v>
      </c>
      <c r="C993" s="480">
        <v>0</v>
      </c>
      <c r="D993" s="481">
        <v>0</v>
      </c>
      <c r="E993" s="475" t="str">
        <f t="shared" si="55"/>
        <v/>
      </c>
      <c r="F993" s="185" t="str">
        <f t="shared" si="56"/>
        <v>否</v>
      </c>
      <c r="G993" s="204" t="str">
        <f t="shared" si="57"/>
        <v>项</v>
      </c>
    </row>
    <row r="994" ht="36" customHeight="1" spans="1:7">
      <c r="A994" s="478" t="s">
        <v>1813</v>
      </c>
      <c r="B994" s="479" t="s">
        <v>1814</v>
      </c>
      <c r="C994" s="480">
        <v>0</v>
      </c>
      <c r="D994" s="481">
        <v>0</v>
      </c>
      <c r="E994" s="475" t="str">
        <f t="shared" si="55"/>
        <v/>
      </c>
      <c r="F994" s="185" t="str">
        <f t="shared" si="56"/>
        <v>否</v>
      </c>
      <c r="G994" s="204" t="str">
        <f t="shared" si="57"/>
        <v>项</v>
      </c>
    </row>
    <row r="995" ht="36" customHeight="1" spans="1:7">
      <c r="A995" s="478" t="s">
        <v>1815</v>
      </c>
      <c r="B995" s="479" t="s">
        <v>1816</v>
      </c>
      <c r="C995" s="480">
        <v>0</v>
      </c>
      <c r="D995" s="481">
        <v>0</v>
      </c>
      <c r="E995" s="475" t="str">
        <f t="shared" si="55"/>
        <v/>
      </c>
      <c r="F995" s="185" t="str">
        <f t="shared" si="56"/>
        <v>否</v>
      </c>
      <c r="G995" s="204" t="str">
        <f t="shared" si="57"/>
        <v>项</v>
      </c>
    </row>
    <row r="996" ht="36" customHeight="1" spans="1:7">
      <c r="A996" s="478" t="s">
        <v>1817</v>
      </c>
      <c r="B996" s="479" t="s">
        <v>1818</v>
      </c>
      <c r="C996" s="480">
        <v>0</v>
      </c>
      <c r="D996" s="481">
        <v>0</v>
      </c>
      <c r="E996" s="475" t="str">
        <f t="shared" si="55"/>
        <v/>
      </c>
      <c r="F996" s="185" t="str">
        <f t="shared" si="56"/>
        <v>否</v>
      </c>
      <c r="G996" s="204" t="str">
        <f t="shared" si="57"/>
        <v>项</v>
      </c>
    </row>
    <row r="997" ht="36" customHeight="1" spans="1:7">
      <c r="A997" s="478" t="s">
        <v>1819</v>
      </c>
      <c r="B997" s="479" t="s">
        <v>1820</v>
      </c>
      <c r="C997" s="480">
        <v>0</v>
      </c>
      <c r="D997" s="481">
        <v>0</v>
      </c>
      <c r="E997" s="475" t="str">
        <f t="shared" si="55"/>
        <v/>
      </c>
      <c r="F997" s="185" t="str">
        <f t="shared" si="56"/>
        <v>否</v>
      </c>
      <c r="G997" s="204" t="str">
        <f t="shared" si="57"/>
        <v>项</v>
      </c>
    </row>
    <row r="998" ht="36" customHeight="1" spans="1:7">
      <c r="A998" s="478" t="s">
        <v>1821</v>
      </c>
      <c r="B998" s="479" t="s">
        <v>1822</v>
      </c>
      <c r="C998" s="480">
        <v>0</v>
      </c>
      <c r="D998" s="481"/>
      <c r="E998" s="475" t="str">
        <f t="shared" si="55"/>
        <v/>
      </c>
      <c r="F998" s="185" t="str">
        <f t="shared" si="56"/>
        <v>否</v>
      </c>
      <c r="G998" s="204" t="str">
        <f t="shared" si="57"/>
        <v>项</v>
      </c>
    </row>
    <row r="999" ht="36" customHeight="1" spans="1:7">
      <c r="A999" s="478" t="s">
        <v>1823</v>
      </c>
      <c r="B999" s="479" t="s">
        <v>1824</v>
      </c>
      <c r="C999" s="480">
        <v>64</v>
      </c>
      <c r="D999" s="481">
        <v>100</v>
      </c>
      <c r="E999" s="475">
        <f t="shared" si="55"/>
        <v>0.563</v>
      </c>
      <c r="F999" s="185" t="str">
        <f t="shared" si="56"/>
        <v>是</v>
      </c>
      <c r="G999" s="204" t="str">
        <f t="shared" si="57"/>
        <v>项</v>
      </c>
    </row>
    <row r="1000" ht="36" customHeight="1" spans="1:7">
      <c r="A1000" s="472" t="s">
        <v>1825</v>
      </c>
      <c r="B1000" s="274" t="s">
        <v>1826</v>
      </c>
      <c r="C1000" s="486">
        <f>SUM(C1001:C1009)</f>
        <v>21</v>
      </c>
      <c r="D1000" s="487">
        <f>SUM(D1001:D1009)</f>
        <v>0</v>
      </c>
      <c r="E1000" s="475">
        <f t="shared" si="55"/>
        <v>-1</v>
      </c>
      <c r="F1000" s="185" t="str">
        <f t="shared" si="56"/>
        <v>是</v>
      </c>
      <c r="G1000" s="204" t="str">
        <f t="shared" si="57"/>
        <v>款</v>
      </c>
    </row>
    <row r="1001" ht="36" customHeight="1" spans="1:7">
      <c r="A1001" s="478" t="s">
        <v>1827</v>
      </c>
      <c r="B1001" s="479" t="s">
        <v>136</v>
      </c>
      <c r="C1001" s="480">
        <v>21</v>
      </c>
      <c r="D1001" s="481">
        <v>0</v>
      </c>
      <c r="E1001" s="475">
        <f t="shared" si="55"/>
        <v>-1</v>
      </c>
      <c r="F1001" s="185" t="str">
        <f t="shared" si="56"/>
        <v>是</v>
      </c>
      <c r="G1001" s="204" t="str">
        <f t="shared" si="57"/>
        <v>项</v>
      </c>
    </row>
    <row r="1002" ht="36" customHeight="1" spans="1:7">
      <c r="A1002" s="478" t="s">
        <v>1828</v>
      </c>
      <c r="B1002" s="479" t="s">
        <v>138</v>
      </c>
      <c r="C1002" s="480">
        <v>0</v>
      </c>
      <c r="D1002" s="481">
        <v>0</v>
      </c>
      <c r="E1002" s="475" t="str">
        <f t="shared" si="55"/>
        <v/>
      </c>
      <c r="F1002" s="185" t="str">
        <f t="shared" si="56"/>
        <v>否</v>
      </c>
      <c r="G1002" s="204" t="str">
        <f t="shared" si="57"/>
        <v>项</v>
      </c>
    </row>
    <row r="1003" ht="36" customHeight="1" spans="1:7">
      <c r="A1003" s="478" t="s">
        <v>1829</v>
      </c>
      <c r="B1003" s="479" t="s">
        <v>140</v>
      </c>
      <c r="C1003" s="480">
        <v>0</v>
      </c>
      <c r="D1003" s="481">
        <v>0</v>
      </c>
      <c r="E1003" s="475" t="str">
        <f t="shared" si="55"/>
        <v/>
      </c>
      <c r="F1003" s="185" t="str">
        <f t="shared" si="56"/>
        <v>否</v>
      </c>
      <c r="G1003" s="204" t="str">
        <f t="shared" si="57"/>
        <v>项</v>
      </c>
    </row>
    <row r="1004" ht="36" customHeight="1" spans="1:7">
      <c r="A1004" s="478" t="s">
        <v>1830</v>
      </c>
      <c r="B1004" s="479" t="s">
        <v>1831</v>
      </c>
      <c r="C1004" s="480">
        <v>0</v>
      </c>
      <c r="D1004" s="481">
        <v>0</v>
      </c>
      <c r="E1004" s="475" t="str">
        <f t="shared" si="55"/>
        <v/>
      </c>
      <c r="F1004" s="185" t="str">
        <f t="shared" si="56"/>
        <v>否</v>
      </c>
      <c r="G1004" s="204" t="str">
        <f t="shared" si="57"/>
        <v>项</v>
      </c>
    </row>
    <row r="1005" ht="36" customHeight="1" spans="1:7">
      <c r="A1005" s="478" t="s">
        <v>1832</v>
      </c>
      <c r="B1005" s="479" t="s">
        <v>1833</v>
      </c>
      <c r="C1005" s="480">
        <v>0</v>
      </c>
      <c r="D1005" s="481">
        <v>0</v>
      </c>
      <c r="E1005" s="475" t="str">
        <f t="shared" si="55"/>
        <v/>
      </c>
      <c r="F1005" s="185" t="str">
        <f t="shared" si="56"/>
        <v>否</v>
      </c>
      <c r="G1005" s="204" t="str">
        <f t="shared" si="57"/>
        <v>项</v>
      </c>
    </row>
    <row r="1006" ht="36" customHeight="1" spans="1:7">
      <c r="A1006" s="478" t="s">
        <v>1834</v>
      </c>
      <c r="B1006" s="479" t="s">
        <v>1835</v>
      </c>
      <c r="C1006" s="480">
        <v>0</v>
      </c>
      <c r="D1006" s="481">
        <v>0</v>
      </c>
      <c r="E1006" s="475" t="str">
        <f t="shared" si="55"/>
        <v/>
      </c>
      <c r="F1006" s="185" t="str">
        <f t="shared" si="56"/>
        <v>否</v>
      </c>
      <c r="G1006" s="204" t="str">
        <f t="shared" si="57"/>
        <v>项</v>
      </c>
    </row>
    <row r="1007" ht="36" customHeight="1" spans="1:7">
      <c r="A1007" s="478" t="s">
        <v>1836</v>
      </c>
      <c r="B1007" s="479" t="s">
        <v>1837</v>
      </c>
      <c r="C1007" s="480">
        <v>0</v>
      </c>
      <c r="D1007" s="481">
        <v>0</v>
      </c>
      <c r="E1007" s="475" t="str">
        <f t="shared" si="55"/>
        <v/>
      </c>
      <c r="F1007" s="185" t="str">
        <f t="shared" si="56"/>
        <v>否</v>
      </c>
      <c r="G1007" s="204" t="str">
        <f t="shared" si="57"/>
        <v>项</v>
      </c>
    </row>
    <row r="1008" ht="36" customHeight="1" spans="1:7">
      <c r="A1008" s="478" t="s">
        <v>1838</v>
      </c>
      <c r="B1008" s="479" t="s">
        <v>1839</v>
      </c>
      <c r="C1008" s="480">
        <v>0</v>
      </c>
      <c r="D1008" s="481">
        <v>0</v>
      </c>
      <c r="E1008" s="475" t="str">
        <f t="shared" si="55"/>
        <v/>
      </c>
      <c r="F1008" s="185" t="str">
        <f t="shared" si="56"/>
        <v>否</v>
      </c>
      <c r="G1008" s="204" t="str">
        <f t="shared" si="57"/>
        <v>项</v>
      </c>
    </row>
    <row r="1009" ht="36" customHeight="1" spans="1:7">
      <c r="A1009" s="478" t="s">
        <v>1840</v>
      </c>
      <c r="B1009" s="479" t="s">
        <v>1841</v>
      </c>
      <c r="C1009" s="480">
        <v>0</v>
      </c>
      <c r="D1009" s="481">
        <v>0</v>
      </c>
      <c r="E1009" s="475" t="str">
        <f t="shared" si="55"/>
        <v/>
      </c>
      <c r="F1009" s="185" t="str">
        <f t="shared" si="56"/>
        <v>否</v>
      </c>
      <c r="G1009" s="204" t="str">
        <f t="shared" si="57"/>
        <v>项</v>
      </c>
    </row>
    <row r="1010" ht="36" customHeight="1" spans="1:7">
      <c r="A1010" s="472" t="s">
        <v>1842</v>
      </c>
      <c r="B1010" s="274" t="s">
        <v>1843</v>
      </c>
      <c r="C1010" s="486">
        <f>SUM(C1011:C1019)</f>
        <v>0</v>
      </c>
      <c r="D1010" s="487">
        <f>SUM(D1011:D1019)</f>
        <v>0</v>
      </c>
      <c r="E1010" s="475" t="str">
        <f t="shared" si="55"/>
        <v/>
      </c>
      <c r="F1010" s="185" t="str">
        <f t="shared" si="56"/>
        <v>否</v>
      </c>
      <c r="G1010" s="204" t="str">
        <f t="shared" si="57"/>
        <v>款</v>
      </c>
    </row>
    <row r="1011" ht="36" customHeight="1" spans="1:7">
      <c r="A1011" s="478" t="s">
        <v>1844</v>
      </c>
      <c r="B1011" s="479" t="s">
        <v>136</v>
      </c>
      <c r="C1011" s="480">
        <v>0</v>
      </c>
      <c r="D1011" s="481">
        <v>0</v>
      </c>
      <c r="E1011" s="475" t="str">
        <f t="shared" si="55"/>
        <v/>
      </c>
      <c r="F1011" s="185" t="str">
        <f t="shared" si="56"/>
        <v>否</v>
      </c>
      <c r="G1011" s="204" t="str">
        <f t="shared" si="57"/>
        <v>项</v>
      </c>
    </row>
    <row r="1012" ht="36" customHeight="1" spans="1:7">
      <c r="A1012" s="478" t="s">
        <v>1845</v>
      </c>
      <c r="B1012" s="479" t="s">
        <v>138</v>
      </c>
      <c r="C1012" s="480">
        <v>0</v>
      </c>
      <c r="D1012" s="481">
        <v>0</v>
      </c>
      <c r="E1012" s="475" t="str">
        <f t="shared" si="55"/>
        <v/>
      </c>
      <c r="F1012" s="185" t="str">
        <f t="shared" si="56"/>
        <v>否</v>
      </c>
      <c r="G1012" s="204" t="str">
        <f t="shared" si="57"/>
        <v>项</v>
      </c>
    </row>
    <row r="1013" ht="36" customHeight="1" spans="1:7">
      <c r="A1013" s="478" t="s">
        <v>1846</v>
      </c>
      <c r="B1013" s="479" t="s">
        <v>140</v>
      </c>
      <c r="C1013" s="480">
        <v>0</v>
      </c>
      <c r="D1013" s="481">
        <v>0</v>
      </c>
      <c r="E1013" s="475" t="str">
        <f t="shared" si="55"/>
        <v/>
      </c>
      <c r="F1013" s="185" t="str">
        <f t="shared" si="56"/>
        <v>否</v>
      </c>
      <c r="G1013" s="204" t="str">
        <f t="shared" si="57"/>
        <v>项</v>
      </c>
    </row>
    <row r="1014" ht="36" customHeight="1" spans="1:7">
      <c r="A1014" s="478" t="s">
        <v>1847</v>
      </c>
      <c r="B1014" s="479" t="s">
        <v>1848</v>
      </c>
      <c r="C1014" s="480">
        <v>0</v>
      </c>
      <c r="D1014" s="481">
        <v>0</v>
      </c>
      <c r="E1014" s="475" t="str">
        <f t="shared" si="55"/>
        <v/>
      </c>
      <c r="F1014" s="185" t="str">
        <f t="shared" si="56"/>
        <v>否</v>
      </c>
      <c r="G1014" s="204" t="str">
        <f t="shared" si="57"/>
        <v>项</v>
      </c>
    </row>
    <row r="1015" ht="36" customHeight="1" spans="1:7">
      <c r="A1015" s="478" t="s">
        <v>1849</v>
      </c>
      <c r="B1015" s="479" t="s">
        <v>1850</v>
      </c>
      <c r="C1015" s="480">
        <v>0</v>
      </c>
      <c r="D1015" s="481">
        <v>0</v>
      </c>
      <c r="E1015" s="475" t="str">
        <f t="shared" si="55"/>
        <v/>
      </c>
      <c r="F1015" s="185" t="str">
        <f t="shared" si="56"/>
        <v>否</v>
      </c>
      <c r="G1015" s="204" t="str">
        <f t="shared" si="57"/>
        <v>项</v>
      </c>
    </row>
    <row r="1016" ht="36" customHeight="1" spans="1:7">
      <c r="A1016" s="478" t="s">
        <v>1851</v>
      </c>
      <c r="B1016" s="479" t="s">
        <v>1852</v>
      </c>
      <c r="C1016" s="480">
        <v>0</v>
      </c>
      <c r="D1016" s="481">
        <v>0</v>
      </c>
      <c r="E1016" s="475" t="str">
        <f t="shared" si="55"/>
        <v/>
      </c>
      <c r="F1016" s="185" t="str">
        <f t="shared" si="56"/>
        <v>否</v>
      </c>
      <c r="G1016" s="204" t="str">
        <f t="shared" si="57"/>
        <v>项</v>
      </c>
    </row>
    <row r="1017" ht="36" customHeight="1" spans="1:7">
      <c r="A1017" s="478" t="s">
        <v>1853</v>
      </c>
      <c r="B1017" s="479" t="s">
        <v>1854</v>
      </c>
      <c r="C1017" s="480">
        <v>0</v>
      </c>
      <c r="D1017" s="481">
        <v>0</v>
      </c>
      <c r="E1017" s="475" t="str">
        <f t="shared" si="55"/>
        <v/>
      </c>
      <c r="F1017" s="185" t="str">
        <f t="shared" si="56"/>
        <v>否</v>
      </c>
      <c r="G1017" s="204" t="str">
        <f t="shared" si="57"/>
        <v>项</v>
      </c>
    </row>
    <row r="1018" ht="36" customHeight="1" spans="1:7">
      <c r="A1018" s="478" t="s">
        <v>1855</v>
      </c>
      <c r="B1018" s="479" t="s">
        <v>1856</v>
      </c>
      <c r="C1018" s="480">
        <v>0</v>
      </c>
      <c r="D1018" s="481">
        <v>0</v>
      </c>
      <c r="E1018" s="475" t="str">
        <f t="shared" si="55"/>
        <v/>
      </c>
      <c r="F1018" s="185" t="str">
        <f t="shared" si="56"/>
        <v>否</v>
      </c>
      <c r="G1018" s="204" t="str">
        <f t="shared" si="57"/>
        <v>项</v>
      </c>
    </row>
    <row r="1019" ht="36" customHeight="1" spans="1:7">
      <c r="A1019" s="478" t="s">
        <v>1857</v>
      </c>
      <c r="B1019" s="479" t="s">
        <v>1858</v>
      </c>
      <c r="C1019" s="480">
        <v>0</v>
      </c>
      <c r="D1019" s="481">
        <v>0</v>
      </c>
      <c r="E1019" s="475" t="str">
        <f t="shared" si="55"/>
        <v/>
      </c>
      <c r="F1019" s="185" t="str">
        <f t="shared" si="56"/>
        <v>否</v>
      </c>
      <c r="G1019" s="204" t="str">
        <f t="shared" si="57"/>
        <v>项</v>
      </c>
    </row>
    <row r="1020" ht="36" customHeight="1" spans="1:7">
      <c r="A1020" s="472" t="s">
        <v>1859</v>
      </c>
      <c r="B1020" s="274" t="s">
        <v>1860</v>
      </c>
      <c r="C1020" s="486">
        <f>SUM(C1021:C1024)</f>
        <v>0</v>
      </c>
      <c r="D1020" s="487">
        <f>SUM(D1021:D1024)</f>
        <v>0</v>
      </c>
      <c r="E1020" s="475" t="str">
        <f t="shared" si="55"/>
        <v/>
      </c>
      <c r="F1020" s="185" t="str">
        <f t="shared" si="56"/>
        <v>否</v>
      </c>
      <c r="G1020" s="204" t="str">
        <f t="shared" si="57"/>
        <v>款</v>
      </c>
    </row>
    <row r="1021" ht="36" customHeight="1" spans="1:7">
      <c r="A1021" s="478" t="s">
        <v>1861</v>
      </c>
      <c r="B1021" s="479" t="s">
        <v>1862</v>
      </c>
      <c r="C1021" s="480">
        <v>0</v>
      </c>
      <c r="D1021" s="481"/>
      <c r="E1021" s="475" t="str">
        <f t="shared" si="55"/>
        <v/>
      </c>
      <c r="F1021" s="185" t="str">
        <f t="shared" si="56"/>
        <v>否</v>
      </c>
      <c r="G1021" s="204" t="str">
        <f t="shared" si="57"/>
        <v>项</v>
      </c>
    </row>
    <row r="1022" ht="36" customHeight="1" spans="1:7">
      <c r="A1022" s="478" t="s">
        <v>1863</v>
      </c>
      <c r="B1022" s="479" t="s">
        <v>1864</v>
      </c>
      <c r="C1022" s="480">
        <v>0</v>
      </c>
      <c r="D1022" s="481"/>
      <c r="E1022" s="475" t="str">
        <f t="shared" si="55"/>
        <v/>
      </c>
      <c r="F1022" s="185" t="str">
        <f t="shared" si="56"/>
        <v>否</v>
      </c>
      <c r="G1022" s="204" t="str">
        <f t="shared" si="57"/>
        <v>项</v>
      </c>
    </row>
    <row r="1023" ht="36" customHeight="1" spans="1:7">
      <c r="A1023" s="478" t="s">
        <v>1865</v>
      </c>
      <c r="B1023" s="479" t="s">
        <v>1866</v>
      </c>
      <c r="C1023" s="480">
        <v>0</v>
      </c>
      <c r="D1023" s="481"/>
      <c r="E1023" s="475" t="str">
        <f t="shared" si="55"/>
        <v/>
      </c>
      <c r="F1023" s="185" t="str">
        <f t="shared" si="56"/>
        <v>否</v>
      </c>
      <c r="G1023" s="204" t="str">
        <f t="shared" si="57"/>
        <v>项</v>
      </c>
    </row>
    <row r="1024" ht="36" customHeight="1" spans="1:7">
      <c r="A1024" s="478" t="s">
        <v>1867</v>
      </c>
      <c r="B1024" s="479" t="s">
        <v>1868</v>
      </c>
      <c r="C1024" s="480">
        <v>0</v>
      </c>
      <c r="D1024" s="481"/>
      <c r="E1024" s="475" t="str">
        <f t="shared" si="55"/>
        <v/>
      </c>
      <c r="F1024" s="185" t="str">
        <f t="shared" si="56"/>
        <v>否</v>
      </c>
      <c r="G1024" s="204" t="str">
        <f t="shared" si="57"/>
        <v>项</v>
      </c>
    </row>
    <row r="1025" ht="36" customHeight="1" spans="1:7">
      <c r="A1025" s="472" t="s">
        <v>1869</v>
      </c>
      <c r="B1025" s="274" t="s">
        <v>1870</v>
      </c>
      <c r="C1025" s="486">
        <f>SUM(C1026:C1031)</f>
        <v>0</v>
      </c>
      <c r="D1025" s="487">
        <f>SUM(D1026:D1031)</f>
        <v>0</v>
      </c>
      <c r="E1025" s="475" t="str">
        <f t="shared" si="55"/>
        <v/>
      </c>
      <c r="F1025" s="185" t="str">
        <f t="shared" si="56"/>
        <v>否</v>
      </c>
      <c r="G1025" s="204" t="str">
        <f t="shared" si="57"/>
        <v>款</v>
      </c>
    </row>
    <row r="1026" ht="36" customHeight="1" spans="1:7">
      <c r="A1026" s="478" t="s">
        <v>1871</v>
      </c>
      <c r="B1026" s="479" t="s">
        <v>136</v>
      </c>
      <c r="C1026" s="480">
        <v>0</v>
      </c>
      <c r="D1026" s="481">
        <v>0</v>
      </c>
      <c r="E1026" s="475" t="str">
        <f t="shared" si="55"/>
        <v/>
      </c>
      <c r="F1026" s="185" t="str">
        <f t="shared" si="56"/>
        <v>否</v>
      </c>
      <c r="G1026" s="204" t="str">
        <f t="shared" si="57"/>
        <v>项</v>
      </c>
    </row>
    <row r="1027" ht="36" customHeight="1" spans="1:7">
      <c r="A1027" s="478" t="s">
        <v>1872</v>
      </c>
      <c r="B1027" s="479" t="s">
        <v>138</v>
      </c>
      <c r="C1027" s="480">
        <v>0</v>
      </c>
      <c r="D1027" s="481">
        <v>0</v>
      </c>
      <c r="E1027" s="475" t="str">
        <f t="shared" si="55"/>
        <v/>
      </c>
      <c r="F1027" s="185" t="str">
        <f t="shared" si="56"/>
        <v>否</v>
      </c>
      <c r="G1027" s="204" t="str">
        <f t="shared" si="57"/>
        <v>项</v>
      </c>
    </row>
    <row r="1028" ht="36" customHeight="1" spans="1:7">
      <c r="A1028" s="478" t="s">
        <v>1873</v>
      </c>
      <c r="B1028" s="479" t="s">
        <v>140</v>
      </c>
      <c r="C1028" s="480">
        <v>0</v>
      </c>
      <c r="D1028" s="481">
        <v>0</v>
      </c>
      <c r="E1028" s="475" t="str">
        <f t="shared" si="55"/>
        <v/>
      </c>
      <c r="F1028" s="185" t="str">
        <f t="shared" si="56"/>
        <v>否</v>
      </c>
      <c r="G1028" s="204" t="str">
        <f t="shared" si="57"/>
        <v>项</v>
      </c>
    </row>
    <row r="1029" ht="36" customHeight="1" spans="1:7">
      <c r="A1029" s="478" t="s">
        <v>1874</v>
      </c>
      <c r="B1029" s="479" t="s">
        <v>1839</v>
      </c>
      <c r="C1029" s="480">
        <v>0</v>
      </c>
      <c r="D1029" s="481">
        <v>0</v>
      </c>
      <c r="E1029" s="475" t="str">
        <f t="shared" si="55"/>
        <v/>
      </c>
      <c r="F1029" s="185" t="str">
        <f t="shared" si="56"/>
        <v>否</v>
      </c>
      <c r="G1029" s="204" t="str">
        <f t="shared" si="57"/>
        <v>项</v>
      </c>
    </row>
    <row r="1030" ht="36" customHeight="1" spans="1:7">
      <c r="A1030" s="478" t="s">
        <v>1875</v>
      </c>
      <c r="B1030" s="479" t="s">
        <v>1876</v>
      </c>
      <c r="C1030" s="480">
        <v>0</v>
      </c>
      <c r="D1030" s="481">
        <v>0</v>
      </c>
      <c r="E1030" s="475" t="str">
        <f t="shared" si="55"/>
        <v/>
      </c>
      <c r="F1030" s="185" t="str">
        <f t="shared" si="56"/>
        <v>否</v>
      </c>
      <c r="G1030" s="204" t="str">
        <f t="shared" si="57"/>
        <v>项</v>
      </c>
    </row>
    <row r="1031" ht="36" customHeight="1" spans="1:7">
      <c r="A1031" s="478" t="s">
        <v>1877</v>
      </c>
      <c r="B1031" s="479" t="s">
        <v>1878</v>
      </c>
      <c r="C1031" s="480">
        <v>0</v>
      </c>
      <c r="D1031" s="481">
        <v>0</v>
      </c>
      <c r="E1031" s="475" t="str">
        <f t="shared" si="55"/>
        <v/>
      </c>
      <c r="F1031" s="185" t="str">
        <f t="shared" si="56"/>
        <v>否</v>
      </c>
      <c r="G1031" s="204" t="str">
        <f t="shared" si="57"/>
        <v>项</v>
      </c>
    </row>
    <row r="1032" ht="36" customHeight="1" spans="1:7">
      <c r="A1032" s="472" t="s">
        <v>1879</v>
      </c>
      <c r="B1032" s="274" t="s">
        <v>1880</v>
      </c>
      <c r="C1032" s="486">
        <f>SUM(C1033:C1036)</f>
        <v>5571</v>
      </c>
      <c r="D1032" s="487">
        <f>SUM(D1033:D1036)</f>
        <v>0</v>
      </c>
      <c r="E1032" s="475">
        <f t="shared" si="55"/>
        <v>-1</v>
      </c>
      <c r="F1032" s="185" t="str">
        <f t="shared" si="56"/>
        <v>是</v>
      </c>
      <c r="G1032" s="204" t="str">
        <f t="shared" si="57"/>
        <v>款</v>
      </c>
    </row>
    <row r="1033" ht="36" customHeight="1" spans="1:7">
      <c r="A1033" s="478" t="s">
        <v>1881</v>
      </c>
      <c r="B1033" s="479" t="s">
        <v>1882</v>
      </c>
      <c r="C1033" s="480">
        <v>0</v>
      </c>
      <c r="D1033" s="481">
        <v>0</v>
      </c>
      <c r="E1033" s="475" t="str">
        <f t="shared" si="55"/>
        <v/>
      </c>
      <c r="F1033" s="185" t="str">
        <f t="shared" si="56"/>
        <v>否</v>
      </c>
      <c r="G1033" s="204" t="str">
        <f t="shared" si="57"/>
        <v>项</v>
      </c>
    </row>
    <row r="1034" ht="36" customHeight="1" spans="1:7">
      <c r="A1034" s="478" t="s">
        <v>1883</v>
      </c>
      <c r="B1034" s="479" t="s">
        <v>1884</v>
      </c>
      <c r="C1034" s="480">
        <v>5571</v>
      </c>
      <c r="D1034" s="481">
        <v>0</v>
      </c>
      <c r="E1034" s="475">
        <f t="shared" si="55"/>
        <v>-1</v>
      </c>
      <c r="F1034" s="185" t="str">
        <f t="shared" si="56"/>
        <v>是</v>
      </c>
      <c r="G1034" s="204" t="str">
        <f t="shared" si="57"/>
        <v>项</v>
      </c>
    </row>
    <row r="1035" ht="36" customHeight="1" spans="1:7">
      <c r="A1035" s="478" t="s">
        <v>1885</v>
      </c>
      <c r="B1035" s="479" t="s">
        <v>1886</v>
      </c>
      <c r="C1035" s="480">
        <v>0</v>
      </c>
      <c r="D1035" s="481">
        <v>0</v>
      </c>
      <c r="E1035" s="475" t="str">
        <f t="shared" si="55"/>
        <v/>
      </c>
      <c r="F1035" s="185" t="str">
        <f t="shared" si="56"/>
        <v>否</v>
      </c>
      <c r="G1035" s="204" t="str">
        <f t="shared" si="57"/>
        <v>项</v>
      </c>
    </row>
    <row r="1036" ht="36" customHeight="1" spans="1:7">
      <c r="A1036" s="478" t="s">
        <v>1887</v>
      </c>
      <c r="B1036" s="479" t="s">
        <v>1888</v>
      </c>
      <c r="C1036" s="480">
        <v>0</v>
      </c>
      <c r="D1036" s="481">
        <v>0</v>
      </c>
      <c r="E1036" s="475" t="str">
        <f t="shared" si="55"/>
        <v/>
      </c>
      <c r="F1036" s="185" t="str">
        <f t="shared" si="56"/>
        <v>否</v>
      </c>
      <c r="G1036" s="204" t="str">
        <f t="shared" si="57"/>
        <v>项</v>
      </c>
    </row>
    <row r="1037" ht="36" customHeight="1" spans="1:7">
      <c r="A1037" s="472" t="s">
        <v>1889</v>
      </c>
      <c r="B1037" s="274" t="s">
        <v>1890</v>
      </c>
      <c r="C1037" s="486">
        <f>SUM(C1038:C1039)</f>
        <v>337</v>
      </c>
      <c r="D1037" s="487">
        <f>SUM(D1038:D1039)</f>
        <v>1000</v>
      </c>
      <c r="E1037" s="475">
        <f t="shared" si="55"/>
        <v>1.967</v>
      </c>
      <c r="F1037" s="185" t="str">
        <f t="shared" si="56"/>
        <v>是</v>
      </c>
      <c r="G1037" s="204" t="str">
        <f t="shared" si="57"/>
        <v>款</v>
      </c>
    </row>
    <row r="1038" ht="36" customHeight="1" spans="1:7">
      <c r="A1038" s="478" t="s">
        <v>1891</v>
      </c>
      <c r="B1038" s="479" t="s">
        <v>1892</v>
      </c>
      <c r="C1038" s="480">
        <v>262</v>
      </c>
      <c r="D1038" s="481">
        <v>1000</v>
      </c>
      <c r="E1038" s="475">
        <f t="shared" si="55"/>
        <v>2.817</v>
      </c>
      <c r="F1038" s="185" t="str">
        <f t="shared" si="56"/>
        <v>是</v>
      </c>
      <c r="G1038" s="204" t="str">
        <f t="shared" si="57"/>
        <v>项</v>
      </c>
    </row>
    <row r="1039" ht="36" customHeight="1" spans="1:7">
      <c r="A1039" s="478" t="s">
        <v>1893</v>
      </c>
      <c r="B1039" s="479" t="s">
        <v>1894</v>
      </c>
      <c r="C1039" s="480">
        <v>75</v>
      </c>
      <c r="D1039" s="481">
        <v>0</v>
      </c>
      <c r="E1039" s="475">
        <f t="shared" si="55"/>
        <v>-1</v>
      </c>
      <c r="F1039" s="185" t="str">
        <f t="shared" si="56"/>
        <v>是</v>
      </c>
      <c r="G1039" s="204" t="str">
        <f t="shared" si="57"/>
        <v>项</v>
      </c>
    </row>
    <row r="1040" ht="36" customHeight="1" spans="1:7">
      <c r="A1040" s="494" t="s">
        <v>1895</v>
      </c>
      <c r="B1040" s="495" t="s">
        <v>526</v>
      </c>
      <c r="C1040" s="496">
        <v>0</v>
      </c>
      <c r="D1040" s="497"/>
      <c r="E1040" s="475" t="str">
        <f t="shared" si="55"/>
        <v/>
      </c>
      <c r="F1040" s="185" t="str">
        <f t="shared" si="56"/>
        <v>否</v>
      </c>
      <c r="G1040" s="204" t="str">
        <f t="shared" si="57"/>
        <v>项</v>
      </c>
    </row>
    <row r="1041" ht="36" customHeight="1" spans="1:7">
      <c r="A1041" s="472" t="s">
        <v>71</v>
      </c>
      <c r="B1041" s="274" t="s">
        <v>72</v>
      </c>
      <c r="C1041" s="476">
        <f>SUM(C1042,C1052,C1068,C1073,C1090,C1097,C1105)</f>
        <v>635</v>
      </c>
      <c r="D1041" s="485">
        <f>SUM(D1042,D1052,D1068,D1073,D1090,D1097,D1105)</f>
        <v>357</v>
      </c>
      <c r="E1041" s="475">
        <f t="shared" si="55"/>
        <v>-0.438</v>
      </c>
      <c r="F1041" s="185" t="str">
        <f t="shared" si="56"/>
        <v>是</v>
      </c>
      <c r="G1041" s="204" t="str">
        <f t="shared" si="57"/>
        <v>类</v>
      </c>
    </row>
    <row r="1042" ht="36" customHeight="1" spans="1:7">
      <c r="A1042" s="472" t="s">
        <v>1896</v>
      </c>
      <c r="B1042" s="274" t="s">
        <v>1897</v>
      </c>
      <c r="C1042" s="486">
        <f>SUM(C1043:C1051)</f>
        <v>0</v>
      </c>
      <c r="D1042" s="487">
        <f>SUM(D1043:D1051)</f>
        <v>0</v>
      </c>
      <c r="E1042" s="475" t="str">
        <f t="shared" si="55"/>
        <v/>
      </c>
      <c r="F1042" s="185" t="str">
        <f t="shared" si="56"/>
        <v>否</v>
      </c>
      <c r="G1042" s="204" t="str">
        <f t="shared" si="57"/>
        <v>款</v>
      </c>
    </row>
    <row r="1043" ht="36" customHeight="1" spans="1:7">
      <c r="A1043" s="478" t="s">
        <v>1898</v>
      </c>
      <c r="B1043" s="479" t="s">
        <v>136</v>
      </c>
      <c r="C1043" s="480">
        <v>0</v>
      </c>
      <c r="D1043" s="481">
        <v>0</v>
      </c>
      <c r="E1043" s="475" t="str">
        <f t="shared" si="55"/>
        <v/>
      </c>
      <c r="F1043" s="185" t="str">
        <f t="shared" si="56"/>
        <v>否</v>
      </c>
      <c r="G1043" s="204" t="str">
        <f t="shared" si="57"/>
        <v>项</v>
      </c>
    </row>
    <row r="1044" ht="36" customHeight="1" spans="1:7">
      <c r="A1044" s="478" t="s">
        <v>1899</v>
      </c>
      <c r="B1044" s="479" t="s">
        <v>138</v>
      </c>
      <c r="C1044" s="480">
        <v>0</v>
      </c>
      <c r="D1044" s="481">
        <v>0</v>
      </c>
      <c r="E1044" s="475" t="str">
        <f t="shared" ref="E1044:E1107" si="58">IF(C1044&gt;0,D1044/C1044-1,IF(C1044&lt;0,-(D1044/C1044-1),""))</f>
        <v/>
      </c>
      <c r="F1044" s="185" t="str">
        <f t="shared" ref="F1044:F1107" si="59">IF(LEN(A1044)=3,"是",IF(B1044&lt;&gt;"",IF(SUM(C1044:D1044)&lt;&gt;0,"是","否"),"是"))</f>
        <v>否</v>
      </c>
      <c r="G1044" s="204" t="str">
        <f t="shared" ref="G1044:G1107" si="60">IF(LEN(A1044)=3,"类",IF(LEN(A1044)=5,"款","项"))</f>
        <v>项</v>
      </c>
    </row>
    <row r="1045" ht="36" customHeight="1" spans="1:7">
      <c r="A1045" s="478" t="s">
        <v>1900</v>
      </c>
      <c r="B1045" s="479" t="s">
        <v>140</v>
      </c>
      <c r="C1045" s="480">
        <v>0</v>
      </c>
      <c r="D1045" s="481">
        <v>0</v>
      </c>
      <c r="E1045" s="475" t="str">
        <f t="shared" si="58"/>
        <v/>
      </c>
      <c r="F1045" s="185" t="str">
        <f t="shared" si="59"/>
        <v>否</v>
      </c>
      <c r="G1045" s="204" t="str">
        <f t="shared" si="60"/>
        <v>项</v>
      </c>
    </row>
    <row r="1046" ht="36" customHeight="1" spans="1:7">
      <c r="A1046" s="478" t="s">
        <v>1901</v>
      </c>
      <c r="B1046" s="479" t="s">
        <v>1902</v>
      </c>
      <c r="C1046" s="480">
        <v>0</v>
      </c>
      <c r="D1046" s="481">
        <v>0</v>
      </c>
      <c r="E1046" s="475" t="str">
        <f t="shared" si="58"/>
        <v/>
      </c>
      <c r="F1046" s="185" t="str">
        <f t="shared" si="59"/>
        <v>否</v>
      </c>
      <c r="G1046" s="204" t="str">
        <f t="shared" si="60"/>
        <v>项</v>
      </c>
    </row>
    <row r="1047" ht="36" customHeight="1" spans="1:7">
      <c r="A1047" s="478" t="s">
        <v>1903</v>
      </c>
      <c r="B1047" s="479" t="s">
        <v>1904</v>
      </c>
      <c r="C1047" s="480">
        <v>0</v>
      </c>
      <c r="D1047" s="481">
        <v>0</v>
      </c>
      <c r="E1047" s="475" t="str">
        <f t="shared" si="58"/>
        <v/>
      </c>
      <c r="F1047" s="185" t="str">
        <f t="shared" si="59"/>
        <v>否</v>
      </c>
      <c r="G1047" s="204" t="str">
        <f t="shared" si="60"/>
        <v>项</v>
      </c>
    </row>
    <row r="1048" ht="36" customHeight="1" spans="1:7">
      <c r="A1048" s="478" t="s">
        <v>1905</v>
      </c>
      <c r="B1048" s="479" t="s">
        <v>1906</v>
      </c>
      <c r="C1048" s="480">
        <v>0</v>
      </c>
      <c r="D1048" s="481">
        <v>0</v>
      </c>
      <c r="E1048" s="475" t="str">
        <f t="shared" si="58"/>
        <v/>
      </c>
      <c r="F1048" s="185" t="str">
        <f t="shared" si="59"/>
        <v>否</v>
      </c>
      <c r="G1048" s="204" t="str">
        <f t="shared" si="60"/>
        <v>项</v>
      </c>
    </row>
    <row r="1049" ht="36" customHeight="1" spans="1:7">
      <c r="A1049" s="478" t="s">
        <v>1907</v>
      </c>
      <c r="B1049" s="479" t="s">
        <v>1908</v>
      </c>
      <c r="C1049" s="480">
        <v>0</v>
      </c>
      <c r="D1049" s="481">
        <v>0</v>
      </c>
      <c r="E1049" s="475" t="str">
        <f t="shared" si="58"/>
        <v/>
      </c>
      <c r="F1049" s="185" t="str">
        <f t="shared" si="59"/>
        <v>否</v>
      </c>
      <c r="G1049" s="204" t="str">
        <f t="shared" si="60"/>
        <v>项</v>
      </c>
    </row>
    <row r="1050" ht="36" customHeight="1" spans="1:7">
      <c r="A1050" s="478" t="s">
        <v>1909</v>
      </c>
      <c r="B1050" s="479" t="s">
        <v>1910</v>
      </c>
      <c r="C1050" s="480">
        <v>0</v>
      </c>
      <c r="D1050" s="481">
        <v>0</v>
      </c>
      <c r="E1050" s="475" t="str">
        <f t="shared" si="58"/>
        <v/>
      </c>
      <c r="F1050" s="185" t="str">
        <f t="shared" si="59"/>
        <v>否</v>
      </c>
      <c r="G1050" s="204" t="str">
        <f t="shared" si="60"/>
        <v>项</v>
      </c>
    </row>
    <row r="1051" ht="36" customHeight="1" spans="1:7">
      <c r="A1051" s="478" t="s">
        <v>1911</v>
      </c>
      <c r="B1051" s="479" t="s">
        <v>1912</v>
      </c>
      <c r="C1051" s="480">
        <v>0</v>
      </c>
      <c r="D1051" s="481">
        <v>0</v>
      </c>
      <c r="E1051" s="475" t="str">
        <f t="shared" si="58"/>
        <v/>
      </c>
      <c r="F1051" s="185" t="str">
        <f t="shared" si="59"/>
        <v>否</v>
      </c>
      <c r="G1051" s="204" t="str">
        <f t="shared" si="60"/>
        <v>项</v>
      </c>
    </row>
    <row r="1052" ht="36" customHeight="1" spans="1:7">
      <c r="A1052" s="472" t="s">
        <v>1913</v>
      </c>
      <c r="B1052" s="274" t="s">
        <v>1914</v>
      </c>
      <c r="C1052" s="486">
        <f>SUM(C1053:C1067)</f>
        <v>0</v>
      </c>
      <c r="D1052" s="487">
        <f>SUM(D1053:D1067)</f>
        <v>0</v>
      </c>
      <c r="E1052" s="475" t="str">
        <f t="shared" si="58"/>
        <v/>
      </c>
      <c r="F1052" s="185" t="str">
        <f t="shared" si="59"/>
        <v>否</v>
      </c>
      <c r="G1052" s="204" t="str">
        <f t="shared" si="60"/>
        <v>款</v>
      </c>
    </row>
    <row r="1053" ht="36" customHeight="1" spans="1:7">
      <c r="A1053" s="478" t="s">
        <v>1915</v>
      </c>
      <c r="B1053" s="479" t="s">
        <v>136</v>
      </c>
      <c r="C1053" s="480">
        <v>0</v>
      </c>
      <c r="D1053" s="481">
        <v>0</v>
      </c>
      <c r="E1053" s="475" t="str">
        <f t="shared" si="58"/>
        <v/>
      </c>
      <c r="F1053" s="185" t="str">
        <f t="shared" si="59"/>
        <v>否</v>
      </c>
      <c r="G1053" s="204" t="str">
        <f t="shared" si="60"/>
        <v>项</v>
      </c>
    </row>
    <row r="1054" ht="36" customHeight="1" spans="1:7">
      <c r="A1054" s="478" t="s">
        <v>1916</v>
      </c>
      <c r="B1054" s="479" t="s">
        <v>138</v>
      </c>
      <c r="C1054" s="480">
        <v>0</v>
      </c>
      <c r="D1054" s="481">
        <v>0</v>
      </c>
      <c r="E1054" s="475" t="str">
        <f t="shared" si="58"/>
        <v/>
      </c>
      <c r="F1054" s="185" t="str">
        <f t="shared" si="59"/>
        <v>否</v>
      </c>
      <c r="G1054" s="204" t="str">
        <f t="shared" si="60"/>
        <v>项</v>
      </c>
    </row>
    <row r="1055" ht="36" customHeight="1" spans="1:7">
      <c r="A1055" s="478" t="s">
        <v>1917</v>
      </c>
      <c r="B1055" s="479" t="s">
        <v>140</v>
      </c>
      <c r="C1055" s="480">
        <v>0</v>
      </c>
      <c r="D1055" s="481">
        <v>0</v>
      </c>
      <c r="E1055" s="475" t="str">
        <f t="shared" si="58"/>
        <v/>
      </c>
      <c r="F1055" s="185" t="str">
        <f t="shared" si="59"/>
        <v>否</v>
      </c>
      <c r="G1055" s="204" t="str">
        <f t="shared" si="60"/>
        <v>项</v>
      </c>
    </row>
    <row r="1056" ht="36" customHeight="1" spans="1:7">
      <c r="A1056" s="478" t="s">
        <v>1918</v>
      </c>
      <c r="B1056" s="479" t="s">
        <v>1919</v>
      </c>
      <c r="C1056" s="480">
        <v>0</v>
      </c>
      <c r="D1056" s="481">
        <v>0</v>
      </c>
      <c r="E1056" s="475" t="str">
        <f t="shared" si="58"/>
        <v/>
      </c>
      <c r="F1056" s="185" t="str">
        <f t="shared" si="59"/>
        <v>否</v>
      </c>
      <c r="G1056" s="204" t="str">
        <f t="shared" si="60"/>
        <v>项</v>
      </c>
    </row>
    <row r="1057" ht="36" customHeight="1" spans="1:7">
      <c r="A1057" s="478" t="s">
        <v>1920</v>
      </c>
      <c r="B1057" s="479" t="s">
        <v>1921</v>
      </c>
      <c r="C1057" s="480">
        <v>0</v>
      </c>
      <c r="D1057" s="481">
        <v>0</v>
      </c>
      <c r="E1057" s="475" t="str">
        <f t="shared" si="58"/>
        <v/>
      </c>
      <c r="F1057" s="185" t="str">
        <f t="shared" si="59"/>
        <v>否</v>
      </c>
      <c r="G1057" s="204" t="str">
        <f t="shared" si="60"/>
        <v>项</v>
      </c>
    </row>
    <row r="1058" ht="36" customHeight="1" spans="1:7">
      <c r="A1058" s="478" t="s">
        <v>1922</v>
      </c>
      <c r="B1058" s="479" t="s">
        <v>1923</v>
      </c>
      <c r="C1058" s="480">
        <v>0</v>
      </c>
      <c r="D1058" s="481">
        <v>0</v>
      </c>
      <c r="E1058" s="475" t="str">
        <f t="shared" si="58"/>
        <v/>
      </c>
      <c r="F1058" s="185" t="str">
        <f t="shared" si="59"/>
        <v>否</v>
      </c>
      <c r="G1058" s="204" t="str">
        <f t="shared" si="60"/>
        <v>项</v>
      </c>
    </row>
    <row r="1059" ht="36" customHeight="1" spans="1:7">
      <c r="A1059" s="478" t="s">
        <v>1924</v>
      </c>
      <c r="B1059" s="479" t="s">
        <v>1925</v>
      </c>
      <c r="C1059" s="480">
        <v>0</v>
      </c>
      <c r="D1059" s="481">
        <v>0</v>
      </c>
      <c r="E1059" s="475" t="str">
        <f t="shared" si="58"/>
        <v/>
      </c>
      <c r="F1059" s="185" t="str">
        <f t="shared" si="59"/>
        <v>否</v>
      </c>
      <c r="G1059" s="204" t="str">
        <f t="shared" si="60"/>
        <v>项</v>
      </c>
    </row>
    <row r="1060" ht="36" customHeight="1" spans="1:7">
      <c r="A1060" s="478" t="s">
        <v>1926</v>
      </c>
      <c r="B1060" s="479" t="s">
        <v>1927</v>
      </c>
      <c r="C1060" s="480">
        <v>0</v>
      </c>
      <c r="D1060" s="481">
        <v>0</v>
      </c>
      <c r="E1060" s="475" t="str">
        <f t="shared" si="58"/>
        <v/>
      </c>
      <c r="F1060" s="185" t="str">
        <f t="shared" si="59"/>
        <v>否</v>
      </c>
      <c r="G1060" s="204" t="str">
        <f t="shared" si="60"/>
        <v>项</v>
      </c>
    </row>
    <row r="1061" ht="36" customHeight="1" spans="1:7">
      <c r="A1061" s="478" t="s">
        <v>1928</v>
      </c>
      <c r="B1061" s="479" t="s">
        <v>1929</v>
      </c>
      <c r="C1061" s="480">
        <v>0</v>
      </c>
      <c r="D1061" s="481">
        <v>0</v>
      </c>
      <c r="E1061" s="475" t="str">
        <f t="shared" si="58"/>
        <v/>
      </c>
      <c r="F1061" s="185" t="str">
        <f t="shared" si="59"/>
        <v>否</v>
      </c>
      <c r="G1061" s="204" t="str">
        <f t="shared" si="60"/>
        <v>项</v>
      </c>
    </row>
    <row r="1062" ht="36" customHeight="1" spans="1:7">
      <c r="A1062" s="478" t="s">
        <v>1930</v>
      </c>
      <c r="B1062" s="479" t="s">
        <v>1931</v>
      </c>
      <c r="C1062" s="480">
        <v>0</v>
      </c>
      <c r="D1062" s="481">
        <v>0</v>
      </c>
      <c r="E1062" s="475" t="str">
        <f t="shared" si="58"/>
        <v/>
      </c>
      <c r="F1062" s="185" t="str">
        <f t="shared" si="59"/>
        <v>否</v>
      </c>
      <c r="G1062" s="204" t="str">
        <f t="shared" si="60"/>
        <v>项</v>
      </c>
    </row>
    <row r="1063" ht="36" customHeight="1" spans="1:7">
      <c r="A1063" s="478" t="s">
        <v>1932</v>
      </c>
      <c r="B1063" s="479" t="s">
        <v>1933</v>
      </c>
      <c r="C1063" s="480">
        <v>0</v>
      </c>
      <c r="D1063" s="481">
        <v>0</v>
      </c>
      <c r="E1063" s="475" t="str">
        <f t="shared" si="58"/>
        <v/>
      </c>
      <c r="F1063" s="185" t="str">
        <f t="shared" si="59"/>
        <v>否</v>
      </c>
      <c r="G1063" s="204" t="str">
        <f t="shared" si="60"/>
        <v>项</v>
      </c>
    </row>
    <row r="1064" ht="36" customHeight="1" spans="1:7">
      <c r="A1064" s="478" t="s">
        <v>1934</v>
      </c>
      <c r="B1064" s="479" t="s">
        <v>1935</v>
      </c>
      <c r="C1064" s="480">
        <v>0</v>
      </c>
      <c r="D1064" s="481">
        <v>0</v>
      </c>
      <c r="E1064" s="475" t="str">
        <f t="shared" si="58"/>
        <v/>
      </c>
      <c r="F1064" s="185" t="str">
        <f t="shared" si="59"/>
        <v>否</v>
      </c>
      <c r="G1064" s="204" t="str">
        <f t="shared" si="60"/>
        <v>项</v>
      </c>
    </row>
    <row r="1065" ht="36" customHeight="1" spans="1:7">
      <c r="A1065" s="478" t="s">
        <v>1936</v>
      </c>
      <c r="B1065" s="479" t="s">
        <v>1937</v>
      </c>
      <c r="C1065" s="480">
        <v>0</v>
      </c>
      <c r="D1065" s="481">
        <v>0</v>
      </c>
      <c r="E1065" s="475" t="str">
        <f t="shared" si="58"/>
        <v/>
      </c>
      <c r="F1065" s="185" t="str">
        <f t="shared" si="59"/>
        <v>否</v>
      </c>
      <c r="G1065" s="204" t="str">
        <f t="shared" si="60"/>
        <v>项</v>
      </c>
    </row>
    <row r="1066" ht="36" customHeight="1" spans="1:7">
      <c r="A1066" s="478" t="s">
        <v>1938</v>
      </c>
      <c r="B1066" s="479" t="s">
        <v>1939</v>
      </c>
      <c r="C1066" s="480">
        <v>0</v>
      </c>
      <c r="D1066" s="481">
        <v>0</v>
      </c>
      <c r="E1066" s="475" t="str">
        <f t="shared" si="58"/>
        <v/>
      </c>
      <c r="F1066" s="185" t="str">
        <f t="shared" si="59"/>
        <v>否</v>
      </c>
      <c r="G1066" s="204" t="str">
        <f t="shared" si="60"/>
        <v>项</v>
      </c>
    </row>
    <row r="1067" ht="36" customHeight="1" spans="1:7">
      <c r="A1067" s="478" t="s">
        <v>1940</v>
      </c>
      <c r="B1067" s="479" t="s">
        <v>1941</v>
      </c>
      <c r="C1067" s="480">
        <v>0</v>
      </c>
      <c r="D1067" s="481">
        <v>0</v>
      </c>
      <c r="E1067" s="475" t="str">
        <f t="shared" si="58"/>
        <v/>
      </c>
      <c r="F1067" s="185" t="str">
        <f t="shared" si="59"/>
        <v>否</v>
      </c>
      <c r="G1067" s="204" t="str">
        <f t="shared" si="60"/>
        <v>项</v>
      </c>
    </row>
    <row r="1068" ht="36" customHeight="1" spans="1:7">
      <c r="A1068" s="472" t="s">
        <v>1942</v>
      </c>
      <c r="B1068" s="274" t="s">
        <v>1943</v>
      </c>
      <c r="C1068" s="486">
        <f>SUM(C1069:C1072)</f>
        <v>0</v>
      </c>
      <c r="D1068" s="487">
        <f>SUM(D1069:D1072)</f>
        <v>0</v>
      </c>
      <c r="E1068" s="475" t="str">
        <f t="shared" si="58"/>
        <v/>
      </c>
      <c r="F1068" s="185" t="str">
        <f t="shared" si="59"/>
        <v>否</v>
      </c>
      <c r="G1068" s="204" t="str">
        <f t="shared" si="60"/>
        <v>款</v>
      </c>
    </row>
    <row r="1069" ht="36" customHeight="1" spans="1:7">
      <c r="A1069" s="478" t="s">
        <v>1944</v>
      </c>
      <c r="B1069" s="479" t="s">
        <v>136</v>
      </c>
      <c r="C1069" s="480">
        <v>0</v>
      </c>
      <c r="D1069" s="481">
        <v>0</v>
      </c>
      <c r="E1069" s="475" t="str">
        <f t="shared" si="58"/>
        <v/>
      </c>
      <c r="F1069" s="185" t="str">
        <f t="shared" si="59"/>
        <v>否</v>
      </c>
      <c r="G1069" s="204" t="str">
        <f t="shared" si="60"/>
        <v>项</v>
      </c>
    </row>
    <row r="1070" ht="36" customHeight="1" spans="1:7">
      <c r="A1070" s="478" t="s">
        <v>1945</v>
      </c>
      <c r="B1070" s="479" t="s">
        <v>138</v>
      </c>
      <c r="C1070" s="480">
        <v>0</v>
      </c>
      <c r="D1070" s="481">
        <v>0</v>
      </c>
      <c r="E1070" s="475" t="str">
        <f t="shared" si="58"/>
        <v/>
      </c>
      <c r="F1070" s="185" t="str">
        <f t="shared" si="59"/>
        <v>否</v>
      </c>
      <c r="G1070" s="204" t="str">
        <f t="shared" si="60"/>
        <v>项</v>
      </c>
    </row>
    <row r="1071" ht="36" customHeight="1" spans="1:7">
      <c r="A1071" s="478" t="s">
        <v>1946</v>
      </c>
      <c r="B1071" s="479" t="s">
        <v>140</v>
      </c>
      <c r="C1071" s="480">
        <v>0</v>
      </c>
      <c r="D1071" s="481">
        <v>0</v>
      </c>
      <c r="E1071" s="475" t="str">
        <f t="shared" si="58"/>
        <v/>
      </c>
      <c r="F1071" s="185" t="str">
        <f t="shared" si="59"/>
        <v>否</v>
      </c>
      <c r="G1071" s="204" t="str">
        <f t="shared" si="60"/>
        <v>项</v>
      </c>
    </row>
    <row r="1072" ht="36" customHeight="1" spans="1:7">
      <c r="A1072" s="478" t="s">
        <v>1947</v>
      </c>
      <c r="B1072" s="479" t="s">
        <v>1948</v>
      </c>
      <c r="C1072" s="480">
        <v>0</v>
      </c>
      <c r="D1072" s="481">
        <v>0</v>
      </c>
      <c r="E1072" s="475" t="str">
        <f t="shared" si="58"/>
        <v/>
      </c>
      <c r="F1072" s="185" t="str">
        <f t="shared" si="59"/>
        <v>否</v>
      </c>
      <c r="G1072" s="204" t="str">
        <f t="shared" si="60"/>
        <v>项</v>
      </c>
    </row>
    <row r="1073" ht="36" customHeight="1" spans="1:7">
      <c r="A1073" s="472" t="s">
        <v>1949</v>
      </c>
      <c r="B1073" s="274" t="s">
        <v>1950</v>
      </c>
      <c r="C1073" s="486">
        <f>SUM(C1074:C1089)</f>
        <v>0</v>
      </c>
      <c r="D1073" s="487">
        <f>SUM(D1074:D1089)</f>
        <v>40</v>
      </c>
      <c r="E1073" s="475" t="str">
        <f t="shared" si="58"/>
        <v/>
      </c>
      <c r="F1073" s="185" t="str">
        <f t="shared" si="59"/>
        <v>是</v>
      </c>
      <c r="G1073" s="204" t="str">
        <f t="shared" si="60"/>
        <v>款</v>
      </c>
    </row>
    <row r="1074" ht="36" customHeight="1" spans="1:7">
      <c r="A1074" s="478" t="s">
        <v>1951</v>
      </c>
      <c r="B1074" s="479" t="s">
        <v>136</v>
      </c>
      <c r="C1074" s="480">
        <v>0</v>
      </c>
      <c r="D1074" s="481">
        <v>0</v>
      </c>
      <c r="E1074" s="475" t="str">
        <f t="shared" si="58"/>
        <v/>
      </c>
      <c r="F1074" s="185" t="str">
        <f t="shared" si="59"/>
        <v>否</v>
      </c>
      <c r="G1074" s="204" t="str">
        <f t="shared" si="60"/>
        <v>项</v>
      </c>
    </row>
    <row r="1075" ht="36" customHeight="1" spans="1:7">
      <c r="A1075" s="478" t="s">
        <v>1952</v>
      </c>
      <c r="B1075" s="479" t="s">
        <v>138</v>
      </c>
      <c r="C1075" s="480">
        <v>0</v>
      </c>
      <c r="D1075" s="481">
        <v>0</v>
      </c>
      <c r="E1075" s="475" t="str">
        <f t="shared" si="58"/>
        <v/>
      </c>
      <c r="F1075" s="185" t="str">
        <f t="shared" si="59"/>
        <v>否</v>
      </c>
      <c r="G1075" s="204" t="str">
        <f t="shared" si="60"/>
        <v>项</v>
      </c>
    </row>
    <row r="1076" ht="36" customHeight="1" spans="1:7">
      <c r="A1076" s="478" t="s">
        <v>1953</v>
      </c>
      <c r="B1076" s="479" t="s">
        <v>140</v>
      </c>
      <c r="C1076" s="480">
        <v>0</v>
      </c>
      <c r="D1076" s="481">
        <v>0</v>
      </c>
      <c r="E1076" s="475" t="str">
        <f t="shared" si="58"/>
        <v/>
      </c>
      <c r="F1076" s="185" t="str">
        <f t="shared" si="59"/>
        <v>否</v>
      </c>
      <c r="G1076" s="204" t="str">
        <f t="shared" si="60"/>
        <v>项</v>
      </c>
    </row>
    <row r="1077" ht="36" customHeight="1" spans="1:7">
      <c r="A1077" s="478" t="s">
        <v>1954</v>
      </c>
      <c r="B1077" s="479" t="s">
        <v>1955</v>
      </c>
      <c r="C1077" s="480">
        <v>0</v>
      </c>
      <c r="D1077" s="481">
        <v>0</v>
      </c>
      <c r="E1077" s="475" t="str">
        <f t="shared" si="58"/>
        <v/>
      </c>
      <c r="F1077" s="185" t="str">
        <f t="shared" si="59"/>
        <v>否</v>
      </c>
      <c r="G1077" s="204" t="str">
        <f t="shared" si="60"/>
        <v>项</v>
      </c>
    </row>
    <row r="1078" ht="36" customHeight="1" spans="1:7">
      <c r="A1078" s="478" t="s">
        <v>1956</v>
      </c>
      <c r="B1078" s="479" t="s">
        <v>1957</v>
      </c>
      <c r="C1078" s="480">
        <v>0</v>
      </c>
      <c r="D1078" s="481"/>
      <c r="E1078" s="475" t="str">
        <f t="shared" si="58"/>
        <v/>
      </c>
      <c r="F1078" s="185" t="str">
        <f t="shared" si="59"/>
        <v>否</v>
      </c>
      <c r="G1078" s="204" t="str">
        <f t="shared" si="60"/>
        <v>项</v>
      </c>
    </row>
    <row r="1079" ht="36" customHeight="1" spans="1:7">
      <c r="A1079" s="478" t="s">
        <v>1958</v>
      </c>
      <c r="B1079" s="479" t="s">
        <v>1959</v>
      </c>
      <c r="C1079" s="480">
        <v>0</v>
      </c>
      <c r="D1079" s="481">
        <v>0</v>
      </c>
      <c r="E1079" s="475" t="str">
        <f t="shared" si="58"/>
        <v/>
      </c>
      <c r="F1079" s="185" t="str">
        <f t="shared" si="59"/>
        <v>否</v>
      </c>
      <c r="G1079" s="204" t="str">
        <f t="shared" si="60"/>
        <v>项</v>
      </c>
    </row>
    <row r="1080" ht="36" customHeight="1" spans="1:7">
      <c r="A1080" s="478" t="s">
        <v>1960</v>
      </c>
      <c r="B1080" s="479" t="s">
        <v>1961</v>
      </c>
      <c r="C1080" s="480">
        <v>0</v>
      </c>
      <c r="D1080" s="481">
        <v>0</v>
      </c>
      <c r="E1080" s="475" t="str">
        <f t="shared" si="58"/>
        <v/>
      </c>
      <c r="F1080" s="185" t="str">
        <f t="shared" si="59"/>
        <v>否</v>
      </c>
      <c r="G1080" s="204" t="str">
        <f t="shared" si="60"/>
        <v>项</v>
      </c>
    </row>
    <row r="1081" ht="36" customHeight="1" spans="1:7">
      <c r="A1081" s="478" t="s">
        <v>1962</v>
      </c>
      <c r="B1081" s="479" t="s">
        <v>1963</v>
      </c>
      <c r="C1081" s="480">
        <v>0</v>
      </c>
      <c r="D1081" s="481"/>
      <c r="E1081" s="475" t="str">
        <f t="shared" si="58"/>
        <v/>
      </c>
      <c r="F1081" s="185" t="str">
        <f t="shared" si="59"/>
        <v>否</v>
      </c>
      <c r="G1081" s="204" t="str">
        <f t="shared" si="60"/>
        <v>项</v>
      </c>
    </row>
    <row r="1082" ht="36" customHeight="1" spans="1:7">
      <c r="A1082" s="478" t="s">
        <v>1964</v>
      </c>
      <c r="B1082" s="479" t="s">
        <v>1965</v>
      </c>
      <c r="C1082" s="480">
        <v>0</v>
      </c>
      <c r="D1082" s="481"/>
      <c r="E1082" s="475" t="str">
        <f t="shared" si="58"/>
        <v/>
      </c>
      <c r="F1082" s="185" t="str">
        <f t="shared" si="59"/>
        <v>否</v>
      </c>
      <c r="G1082" s="204" t="str">
        <f t="shared" si="60"/>
        <v>项</v>
      </c>
    </row>
    <row r="1083" ht="36" customHeight="1" spans="1:7">
      <c r="A1083" s="478" t="s">
        <v>1966</v>
      </c>
      <c r="B1083" s="479" t="s">
        <v>1967</v>
      </c>
      <c r="C1083" s="480">
        <v>0</v>
      </c>
      <c r="D1083" s="481"/>
      <c r="E1083" s="475" t="str">
        <f t="shared" si="58"/>
        <v/>
      </c>
      <c r="F1083" s="185" t="str">
        <f t="shared" si="59"/>
        <v>否</v>
      </c>
      <c r="G1083" s="204" t="str">
        <f t="shared" si="60"/>
        <v>项</v>
      </c>
    </row>
    <row r="1084" ht="36" customHeight="1" spans="1:7">
      <c r="A1084" s="478" t="s">
        <v>1968</v>
      </c>
      <c r="B1084" s="479" t="s">
        <v>1839</v>
      </c>
      <c r="C1084" s="480">
        <v>0</v>
      </c>
      <c r="D1084" s="481"/>
      <c r="E1084" s="475" t="str">
        <f t="shared" si="58"/>
        <v/>
      </c>
      <c r="F1084" s="185" t="str">
        <f t="shared" si="59"/>
        <v>否</v>
      </c>
      <c r="G1084" s="204" t="str">
        <f t="shared" si="60"/>
        <v>项</v>
      </c>
    </row>
    <row r="1085" ht="36" customHeight="1" spans="1:7">
      <c r="A1085" s="478" t="s">
        <v>1969</v>
      </c>
      <c r="B1085" s="479" t="s">
        <v>1970</v>
      </c>
      <c r="C1085" s="480">
        <v>0</v>
      </c>
      <c r="D1085" s="481"/>
      <c r="E1085" s="475" t="str">
        <f t="shared" si="58"/>
        <v/>
      </c>
      <c r="F1085" s="185" t="str">
        <f t="shared" si="59"/>
        <v>否</v>
      </c>
      <c r="G1085" s="204" t="str">
        <f t="shared" si="60"/>
        <v>项</v>
      </c>
    </row>
    <row r="1086" ht="36" customHeight="1" spans="1:7">
      <c r="A1086" s="483">
        <v>2150516</v>
      </c>
      <c r="B1086" s="511" t="s">
        <v>1971</v>
      </c>
      <c r="C1086" s="480">
        <v>0</v>
      </c>
      <c r="D1086" s="481">
        <v>0</v>
      </c>
      <c r="E1086" s="475" t="str">
        <f t="shared" si="58"/>
        <v/>
      </c>
      <c r="F1086" s="185" t="str">
        <f t="shared" si="59"/>
        <v>否</v>
      </c>
      <c r="G1086" s="204" t="str">
        <f t="shared" si="60"/>
        <v>项</v>
      </c>
    </row>
    <row r="1087" ht="36" customHeight="1" spans="1:7">
      <c r="A1087" s="483">
        <v>2150517</v>
      </c>
      <c r="B1087" s="511" t="s">
        <v>1972</v>
      </c>
      <c r="C1087" s="480">
        <v>0</v>
      </c>
      <c r="D1087" s="481">
        <v>40</v>
      </c>
      <c r="E1087" s="475" t="str">
        <f t="shared" si="58"/>
        <v/>
      </c>
      <c r="F1087" s="185" t="str">
        <f t="shared" si="59"/>
        <v>是</v>
      </c>
      <c r="G1087" s="204" t="str">
        <f t="shared" si="60"/>
        <v>项</v>
      </c>
    </row>
    <row r="1088" ht="36" customHeight="1" spans="1:7">
      <c r="A1088" s="483">
        <v>2150550</v>
      </c>
      <c r="B1088" s="511" t="s">
        <v>154</v>
      </c>
      <c r="C1088" s="480">
        <v>0</v>
      </c>
      <c r="D1088" s="481">
        <v>0</v>
      </c>
      <c r="E1088" s="475" t="str">
        <f t="shared" si="58"/>
        <v/>
      </c>
      <c r="F1088" s="185" t="str">
        <f t="shared" si="59"/>
        <v>否</v>
      </c>
      <c r="G1088" s="204" t="str">
        <f t="shared" si="60"/>
        <v>项</v>
      </c>
    </row>
    <row r="1089" ht="36" customHeight="1" spans="1:7">
      <c r="A1089" s="478" t="s">
        <v>1973</v>
      </c>
      <c r="B1089" s="479" t="s">
        <v>1974</v>
      </c>
      <c r="C1089" s="480">
        <v>0</v>
      </c>
      <c r="D1089" s="481">
        <v>0</v>
      </c>
      <c r="E1089" s="475" t="str">
        <f t="shared" si="58"/>
        <v/>
      </c>
      <c r="F1089" s="185" t="str">
        <f t="shared" si="59"/>
        <v>否</v>
      </c>
      <c r="G1089" s="204" t="str">
        <f t="shared" si="60"/>
        <v>项</v>
      </c>
    </row>
    <row r="1090" ht="36" customHeight="1" spans="1:7">
      <c r="A1090" s="472" t="s">
        <v>1975</v>
      </c>
      <c r="B1090" s="274" t="s">
        <v>1976</v>
      </c>
      <c r="C1090" s="486">
        <f>SUM(C1091:C1096)</f>
        <v>69</v>
      </c>
      <c r="D1090" s="487">
        <f>SUM(D1091:D1096)</f>
        <v>162</v>
      </c>
      <c r="E1090" s="475">
        <f t="shared" si="58"/>
        <v>1.348</v>
      </c>
      <c r="F1090" s="185" t="str">
        <f t="shared" si="59"/>
        <v>是</v>
      </c>
      <c r="G1090" s="204" t="str">
        <f t="shared" si="60"/>
        <v>款</v>
      </c>
    </row>
    <row r="1091" ht="36" customHeight="1" spans="1:7">
      <c r="A1091" s="478" t="s">
        <v>1977</v>
      </c>
      <c r="B1091" s="479" t="s">
        <v>136</v>
      </c>
      <c r="C1091" s="480">
        <v>59</v>
      </c>
      <c r="D1091" s="481">
        <v>55</v>
      </c>
      <c r="E1091" s="475">
        <f t="shared" si="58"/>
        <v>-0.068</v>
      </c>
      <c r="F1091" s="185" t="str">
        <f t="shared" si="59"/>
        <v>是</v>
      </c>
      <c r="G1091" s="204" t="str">
        <f t="shared" si="60"/>
        <v>项</v>
      </c>
    </row>
    <row r="1092" ht="36" customHeight="1" spans="1:7">
      <c r="A1092" s="478" t="s">
        <v>1978</v>
      </c>
      <c r="B1092" s="479" t="s">
        <v>138</v>
      </c>
      <c r="C1092" s="480">
        <v>0</v>
      </c>
      <c r="D1092" s="481">
        <v>0</v>
      </c>
      <c r="E1092" s="475" t="str">
        <f t="shared" si="58"/>
        <v/>
      </c>
      <c r="F1092" s="185" t="str">
        <f t="shared" si="59"/>
        <v>否</v>
      </c>
      <c r="G1092" s="204" t="str">
        <f t="shared" si="60"/>
        <v>项</v>
      </c>
    </row>
    <row r="1093" ht="36" customHeight="1" spans="1:7">
      <c r="A1093" s="478" t="s">
        <v>1979</v>
      </c>
      <c r="B1093" s="479" t="s">
        <v>140</v>
      </c>
      <c r="C1093" s="480">
        <v>0</v>
      </c>
      <c r="D1093" s="481">
        <v>0</v>
      </c>
      <c r="E1093" s="475" t="str">
        <f t="shared" si="58"/>
        <v/>
      </c>
      <c r="F1093" s="185" t="str">
        <f t="shared" si="59"/>
        <v>否</v>
      </c>
      <c r="G1093" s="204" t="str">
        <f t="shared" si="60"/>
        <v>项</v>
      </c>
    </row>
    <row r="1094" ht="36" customHeight="1" spans="1:7">
      <c r="A1094" s="478" t="s">
        <v>1980</v>
      </c>
      <c r="B1094" s="479" t="s">
        <v>1981</v>
      </c>
      <c r="C1094" s="480">
        <v>0</v>
      </c>
      <c r="D1094" s="481">
        <v>0</v>
      </c>
      <c r="E1094" s="475" t="str">
        <f t="shared" si="58"/>
        <v/>
      </c>
      <c r="F1094" s="185" t="str">
        <f t="shared" si="59"/>
        <v>否</v>
      </c>
      <c r="G1094" s="204" t="str">
        <f t="shared" si="60"/>
        <v>项</v>
      </c>
    </row>
    <row r="1095" ht="36" customHeight="1" spans="1:7">
      <c r="A1095" s="478" t="s">
        <v>1982</v>
      </c>
      <c r="B1095" s="479" t="s">
        <v>1983</v>
      </c>
      <c r="C1095" s="480">
        <v>0</v>
      </c>
      <c r="D1095" s="481">
        <v>0</v>
      </c>
      <c r="E1095" s="475" t="str">
        <f t="shared" si="58"/>
        <v/>
      </c>
      <c r="F1095" s="185" t="str">
        <f t="shared" si="59"/>
        <v>否</v>
      </c>
      <c r="G1095" s="204" t="str">
        <f t="shared" si="60"/>
        <v>项</v>
      </c>
    </row>
    <row r="1096" ht="36" customHeight="1" spans="1:7">
      <c r="A1096" s="478" t="s">
        <v>1984</v>
      </c>
      <c r="B1096" s="479" t="s">
        <v>1985</v>
      </c>
      <c r="C1096" s="480">
        <v>10</v>
      </c>
      <c r="D1096" s="481">
        <v>107</v>
      </c>
      <c r="E1096" s="475">
        <f t="shared" si="58"/>
        <v>9.7</v>
      </c>
      <c r="F1096" s="185" t="str">
        <f t="shared" si="59"/>
        <v>是</v>
      </c>
      <c r="G1096" s="204" t="str">
        <f t="shared" si="60"/>
        <v>项</v>
      </c>
    </row>
    <row r="1097" ht="36" customHeight="1" spans="1:7">
      <c r="A1097" s="472" t="s">
        <v>1986</v>
      </c>
      <c r="B1097" s="274" t="s">
        <v>1987</v>
      </c>
      <c r="C1097" s="486">
        <f>SUM(C1098:C1104)</f>
        <v>566</v>
      </c>
      <c r="D1097" s="487">
        <f>SUM(D1098:D1104)</f>
        <v>155</v>
      </c>
      <c r="E1097" s="475">
        <f t="shared" si="58"/>
        <v>-0.726</v>
      </c>
      <c r="F1097" s="185" t="str">
        <f t="shared" si="59"/>
        <v>是</v>
      </c>
      <c r="G1097" s="204" t="str">
        <f t="shared" si="60"/>
        <v>款</v>
      </c>
    </row>
    <row r="1098" ht="36" customHeight="1" spans="1:7">
      <c r="A1098" s="478" t="s">
        <v>1988</v>
      </c>
      <c r="B1098" s="479" t="s">
        <v>136</v>
      </c>
      <c r="C1098" s="480">
        <v>0</v>
      </c>
      <c r="D1098" s="481">
        <v>0</v>
      </c>
      <c r="E1098" s="475" t="str">
        <f t="shared" si="58"/>
        <v/>
      </c>
      <c r="F1098" s="185" t="str">
        <f t="shared" si="59"/>
        <v>否</v>
      </c>
      <c r="G1098" s="204" t="str">
        <f t="shared" si="60"/>
        <v>项</v>
      </c>
    </row>
    <row r="1099" ht="36" customHeight="1" spans="1:7">
      <c r="A1099" s="478" t="s">
        <v>1989</v>
      </c>
      <c r="B1099" s="479" t="s">
        <v>138</v>
      </c>
      <c r="C1099" s="480">
        <v>0</v>
      </c>
      <c r="D1099" s="481">
        <v>0</v>
      </c>
      <c r="E1099" s="475" t="str">
        <f t="shared" si="58"/>
        <v/>
      </c>
      <c r="F1099" s="185" t="str">
        <f t="shared" si="59"/>
        <v>否</v>
      </c>
      <c r="G1099" s="204" t="str">
        <f t="shared" si="60"/>
        <v>项</v>
      </c>
    </row>
    <row r="1100" ht="36" customHeight="1" spans="1:7">
      <c r="A1100" s="478" t="s">
        <v>1990</v>
      </c>
      <c r="B1100" s="479" t="s">
        <v>140</v>
      </c>
      <c r="C1100" s="480">
        <v>0</v>
      </c>
      <c r="D1100" s="481">
        <v>0</v>
      </c>
      <c r="E1100" s="475" t="str">
        <f t="shared" si="58"/>
        <v/>
      </c>
      <c r="F1100" s="185" t="str">
        <f t="shared" si="59"/>
        <v>否</v>
      </c>
      <c r="G1100" s="204" t="str">
        <f t="shared" si="60"/>
        <v>项</v>
      </c>
    </row>
    <row r="1101" ht="36" customHeight="1" spans="1:7">
      <c r="A1101" s="478" t="s">
        <v>1991</v>
      </c>
      <c r="B1101" s="479" t="s">
        <v>1992</v>
      </c>
      <c r="C1101" s="480">
        <v>0</v>
      </c>
      <c r="D1101" s="481">
        <v>0</v>
      </c>
      <c r="E1101" s="475" t="str">
        <f t="shared" si="58"/>
        <v/>
      </c>
      <c r="F1101" s="185" t="str">
        <f t="shared" si="59"/>
        <v>否</v>
      </c>
      <c r="G1101" s="204" t="str">
        <f t="shared" si="60"/>
        <v>项</v>
      </c>
    </row>
    <row r="1102" ht="36" customHeight="1" spans="1:7">
      <c r="A1102" s="478" t="s">
        <v>1993</v>
      </c>
      <c r="B1102" s="479" t="s">
        <v>1994</v>
      </c>
      <c r="C1102" s="480">
        <v>306</v>
      </c>
      <c r="D1102" s="481">
        <v>55</v>
      </c>
      <c r="E1102" s="475">
        <f t="shared" si="58"/>
        <v>-0.82</v>
      </c>
      <c r="F1102" s="185" t="str">
        <f t="shared" si="59"/>
        <v>是</v>
      </c>
      <c r="G1102" s="204" t="str">
        <f t="shared" si="60"/>
        <v>项</v>
      </c>
    </row>
    <row r="1103" ht="36" customHeight="1" spans="1:7">
      <c r="A1103" s="483">
        <v>2150806</v>
      </c>
      <c r="B1103" s="501" t="s">
        <v>1995</v>
      </c>
      <c r="C1103" s="480">
        <v>0</v>
      </c>
      <c r="D1103" s="481">
        <v>0</v>
      </c>
      <c r="E1103" s="475" t="str">
        <f t="shared" si="58"/>
        <v/>
      </c>
      <c r="F1103" s="185" t="str">
        <f t="shared" si="59"/>
        <v>否</v>
      </c>
      <c r="G1103" s="204" t="str">
        <f t="shared" si="60"/>
        <v>项</v>
      </c>
    </row>
    <row r="1104" ht="36" customHeight="1" spans="1:7">
      <c r="A1104" s="478" t="s">
        <v>1996</v>
      </c>
      <c r="B1104" s="479" t="s">
        <v>1997</v>
      </c>
      <c r="C1104" s="480">
        <v>260</v>
      </c>
      <c r="D1104" s="481">
        <v>100</v>
      </c>
      <c r="E1104" s="475">
        <f t="shared" si="58"/>
        <v>-0.615</v>
      </c>
      <c r="F1104" s="185" t="str">
        <f t="shared" si="59"/>
        <v>是</v>
      </c>
      <c r="G1104" s="204" t="str">
        <f t="shared" si="60"/>
        <v>项</v>
      </c>
    </row>
    <row r="1105" ht="36" customHeight="1" spans="1:7">
      <c r="A1105" s="472" t="s">
        <v>1998</v>
      </c>
      <c r="B1105" s="274" t="s">
        <v>1999</v>
      </c>
      <c r="C1105" s="486">
        <f>SUM(C1106:C1110)</f>
        <v>0</v>
      </c>
      <c r="D1105" s="487">
        <f>SUM(D1106:D1110)</f>
        <v>0</v>
      </c>
      <c r="E1105" s="475" t="str">
        <f t="shared" si="58"/>
        <v/>
      </c>
      <c r="F1105" s="185" t="str">
        <f t="shared" si="59"/>
        <v>否</v>
      </c>
      <c r="G1105" s="204" t="str">
        <f t="shared" si="60"/>
        <v>款</v>
      </c>
    </row>
    <row r="1106" ht="36" customHeight="1" spans="1:7">
      <c r="A1106" s="478" t="s">
        <v>2000</v>
      </c>
      <c r="B1106" s="479" t="s">
        <v>2001</v>
      </c>
      <c r="C1106" s="480">
        <v>0</v>
      </c>
      <c r="D1106" s="481">
        <v>0</v>
      </c>
      <c r="E1106" s="475" t="str">
        <f t="shared" si="58"/>
        <v/>
      </c>
      <c r="F1106" s="185" t="str">
        <f t="shared" si="59"/>
        <v>否</v>
      </c>
      <c r="G1106" s="204" t="str">
        <f t="shared" si="60"/>
        <v>项</v>
      </c>
    </row>
    <row r="1107" ht="36" customHeight="1" spans="1:7">
      <c r="A1107" s="478" t="s">
        <v>2002</v>
      </c>
      <c r="B1107" s="479" t="s">
        <v>2003</v>
      </c>
      <c r="C1107" s="480">
        <v>0</v>
      </c>
      <c r="D1107" s="481">
        <v>0</v>
      </c>
      <c r="E1107" s="475" t="str">
        <f t="shared" si="58"/>
        <v/>
      </c>
      <c r="F1107" s="185" t="str">
        <f t="shared" si="59"/>
        <v>否</v>
      </c>
      <c r="G1107" s="204" t="str">
        <f t="shared" si="60"/>
        <v>项</v>
      </c>
    </row>
    <row r="1108" ht="36" customHeight="1" spans="1:7">
      <c r="A1108" s="478" t="s">
        <v>2004</v>
      </c>
      <c r="B1108" s="479" t="s">
        <v>2005</v>
      </c>
      <c r="C1108" s="480">
        <v>0</v>
      </c>
      <c r="D1108" s="481">
        <v>0</v>
      </c>
      <c r="E1108" s="475" t="str">
        <f t="shared" ref="E1108:E1171" si="61">IF(C1108&gt;0,D1108/C1108-1,IF(C1108&lt;0,-(D1108/C1108-1),""))</f>
        <v/>
      </c>
      <c r="F1108" s="185" t="str">
        <f t="shared" ref="F1108:F1171" si="62">IF(LEN(A1108)=3,"是",IF(B1108&lt;&gt;"",IF(SUM(C1108:D1108)&lt;&gt;0,"是","否"),"是"))</f>
        <v>否</v>
      </c>
      <c r="G1108" s="204" t="str">
        <f t="shared" ref="G1108:G1171" si="63">IF(LEN(A1108)=3,"类",IF(LEN(A1108)=5,"款","项"))</f>
        <v>项</v>
      </c>
    </row>
    <row r="1109" ht="36" customHeight="1" spans="1:7">
      <c r="A1109" s="478" t="s">
        <v>2006</v>
      </c>
      <c r="B1109" s="479" t="s">
        <v>2007</v>
      </c>
      <c r="C1109" s="480">
        <v>0</v>
      </c>
      <c r="D1109" s="481">
        <v>0</v>
      </c>
      <c r="E1109" s="475" t="str">
        <f t="shared" si="61"/>
        <v/>
      </c>
      <c r="F1109" s="185" t="str">
        <f t="shared" si="62"/>
        <v>否</v>
      </c>
      <c r="G1109" s="204" t="str">
        <f t="shared" si="63"/>
        <v>项</v>
      </c>
    </row>
    <row r="1110" ht="36" customHeight="1" spans="1:7">
      <c r="A1110" s="478" t="s">
        <v>2008</v>
      </c>
      <c r="B1110" s="479" t="s">
        <v>2009</v>
      </c>
      <c r="C1110" s="480">
        <v>0</v>
      </c>
      <c r="D1110" s="481">
        <v>0</v>
      </c>
      <c r="E1110" s="475" t="str">
        <f t="shared" si="61"/>
        <v/>
      </c>
      <c r="F1110" s="185" t="str">
        <f t="shared" si="62"/>
        <v>否</v>
      </c>
      <c r="G1110" s="204" t="str">
        <f t="shared" si="63"/>
        <v>项</v>
      </c>
    </row>
    <row r="1111" ht="36" customHeight="1" spans="1:7">
      <c r="A1111" s="472" t="s">
        <v>2010</v>
      </c>
      <c r="B1111" s="495" t="s">
        <v>526</v>
      </c>
      <c r="C1111" s="512">
        <v>0</v>
      </c>
      <c r="D1111" s="513"/>
      <c r="E1111" s="475" t="str">
        <f t="shared" si="61"/>
        <v/>
      </c>
      <c r="F1111" s="185" t="str">
        <f t="shared" si="62"/>
        <v>否</v>
      </c>
      <c r="G1111" s="204" t="str">
        <f t="shared" si="63"/>
        <v>项</v>
      </c>
    </row>
    <row r="1112" ht="36" customHeight="1" spans="1:7">
      <c r="A1112" s="472" t="s">
        <v>73</v>
      </c>
      <c r="B1112" s="274" t="s">
        <v>74</v>
      </c>
      <c r="C1112" s="476">
        <f>SUM(C1113,C1123,C1129)</f>
        <v>2209</v>
      </c>
      <c r="D1112" s="485">
        <f>SUM(D1113,D1123,D1129)</f>
        <v>814</v>
      </c>
      <c r="E1112" s="475">
        <f t="shared" si="61"/>
        <v>-0.632</v>
      </c>
      <c r="F1112" s="185" t="str">
        <f t="shared" si="62"/>
        <v>是</v>
      </c>
      <c r="G1112" s="204" t="str">
        <f t="shared" si="63"/>
        <v>类</v>
      </c>
    </row>
    <row r="1113" ht="36" customHeight="1" spans="1:7">
      <c r="A1113" s="472" t="s">
        <v>2011</v>
      </c>
      <c r="B1113" s="274" t="s">
        <v>2012</v>
      </c>
      <c r="C1113" s="486">
        <f>SUM(C1114:C1122)</f>
        <v>1959</v>
      </c>
      <c r="D1113" s="487">
        <f>SUM(D1114:D1122)</f>
        <v>673</v>
      </c>
      <c r="E1113" s="475">
        <f t="shared" si="61"/>
        <v>-0.656</v>
      </c>
      <c r="F1113" s="185" t="str">
        <f t="shared" si="62"/>
        <v>是</v>
      </c>
      <c r="G1113" s="204" t="str">
        <f t="shared" si="63"/>
        <v>款</v>
      </c>
    </row>
    <row r="1114" ht="36" customHeight="1" spans="1:7">
      <c r="A1114" s="478" t="s">
        <v>2013</v>
      </c>
      <c r="B1114" s="479" t="s">
        <v>136</v>
      </c>
      <c r="C1114" s="480">
        <v>145</v>
      </c>
      <c r="D1114" s="481">
        <v>146</v>
      </c>
      <c r="E1114" s="475">
        <f t="shared" si="61"/>
        <v>0.007</v>
      </c>
      <c r="F1114" s="185" t="str">
        <f t="shared" si="62"/>
        <v>是</v>
      </c>
      <c r="G1114" s="204" t="str">
        <f t="shared" si="63"/>
        <v>项</v>
      </c>
    </row>
    <row r="1115" ht="36" customHeight="1" spans="1:7">
      <c r="A1115" s="478" t="s">
        <v>2014</v>
      </c>
      <c r="B1115" s="479" t="s">
        <v>138</v>
      </c>
      <c r="C1115" s="480">
        <v>0</v>
      </c>
      <c r="D1115" s="481">
        <v>0</v>
      </c>
      <c r="E1115" s="475" t="str">
        <f t="shared" si="61"/>
        <v/>
      </c>
      <c r="F1115" s="185" t="str">
        <f t="shared" si="62"/>
        <v>否</v>
      </c>
      <c r="G1115" s="204" t="str">
        <f t="shared" si="63"/>
        <v>项</v>
      </c>
    </row>
    <row r="1116" ht="36" customHeight="1" spans="1:7">
      <c r="A1116" s="478" t="s">
        <v>2015</v>
      </c>
      <c r="B1116" s="479" t="s">
        <v>140</v>
      </c>
      <c r="C1116" s="480">
        <v>0</v>
      </c>
      <c r="D1116" s="481">
        <v>0</v>
      </c>
      <c r="E1116" s="475" t="str">
        <f t="shared" si="61"/>
        <v/>
      </c>
      <c r="F1116" s="185" t="str">
        <f t="shared" si="62"/>
        <v>否</v>
      </c>
      <c r="G1116" s="204" t="str">
        <f t="shared" si="63"/>
        <v>项</v>
      </c>
    </row>
    <row r="1117" ht="36" customHeight="1" spans="1:7">
      <c r="A1117" s="478" t="s">
        <v>2016</v>
      </c>
      <c r="B1117" s="479" t="s">
        <v>2017</v>
      </c>
      <c r="C1117" s="480">
        <v>0</v>
      </c>
      <c r="D1117" s="481">
        <v>0</v>
      </c>
      <c r="E1117" s="475" t="str">
        <f t="shared" si="61"/>
        <v/>
      </c>
      <c r="F1117" s="185" t="str">
        <f t="shared" si="62"/>
        <v>否</v>
      </c>
      <c r="G1117" s="204" t="str">
        <f t="shared" si="63"/>
        <v>项</v>
      </c>
    </row>
    <row r="1118" ht="36" customHeight="1" spans="1:7">
      <c r="A1118" s="478" t="s">
        <v>2018</v>
      </c>
      <c r="B1118" s="479" t="s">
        <v>2019</v>
      </c>
      <c r="C1118" s="480">
        <v>0</v>
      </c>
      <c r="D1118" s="481">
        <v>0</v>
      </c>
      <c r="E1118" s="475" t="str">
        <f t="shared" si="61"/>
        <v/>
      </c>
      <c r="F1118" s="185" t="str">
        <f t="shared" si="62"/>
        <v>否</v>
      </c>
      <c r="G1118" s="204" t="str">
        <f t="shared" si="63"/>
        <v>项</v>
      </c>
    </row>
    <row r="1119" ht="36" customHeight="1" spans="1:7">
      <c r="A1119" s="478" t="s">
        <v>2020</v>
      </c>
      <c r="B1119" s="479" t="s">
        <v>2021</v>
      </c>
      <c r="C1119" s="480">
        <v>0</v>
      </c>
      <c r="D1119" s="481">
        <v>0</v>
      </c>
      <c r="E1119" s="475" t="str">
        <f t="shared" si="61"/>
        <v/>
      </c>
      <c r="F1119" s="185" t="str">
        <f t="shared" si="62"/>
        <v>否</v>
      </c>
      <c r="G1119" s="204" t="str">
        <f t="shared" si="63"/>
        <v>项</v>
      </c>
    </row>
    <row r="1120" ht="36" customHeight="1" spans="1:7">
      <c r="A1120" s="478" t="s">
        <v>2022</v>
      </c>
      <c r="B1120" s="479" t="s">
        <v>2023</v>
      </c>
      <c r="C1120" s="480">
        <v>0</v>
      </c>
      <c r="D1120" s="481">
        <v>0</v>
      </c>
      <c r="E1120" s="475" t="str">
        <f t="shared" si="61"/>
        <v/>
      </c>
      <c r="F1120" s="185" t="str">
        <f t="shared" si="62"/>
        <v>否</v>
      </c>
      <c r="G1120" s="204" t="str">
        <f t="shared" si="63"/>
        <v>项</v>
      </c>
    </row>
    <row r="1121" ht="36" customHeight="1" spans="1:7">
      <c r="A1121" s="478" t="s">
        <v>2024</v>
      </c>
      <c r="B1121" s="479" t="s">
        <v>154</v>
      </c>
      <c r="C1121" s="480">
        <v>0</v>
      </c>
      <c r="D1121" s="481">
        <v>0</v>
      </c>
      <c r="E1121" s="475" t="str">
        <f t="shared" si="61"/>
        <v/>
      </c>
      <c r="F1121" s="185" t="str">
        <f t="shared" si="62"/>
        <v>否</v>
      </c>
      <c r="G1121" s="204" t="str">
        <f t="shared" si="63"/>
        <v>项</v>
      </c>
    </row>
    <row r="1122" ht="36" customHeight="1" spans="1:7">
      <c r="A1122" s="478" t="s">
        <v>2025</v>
      </c>
      <c r="B1122" s="479" t="s">
        <v>2026</v>
      </c>
      <c r="C1122" s="480">
        <v>1814</v>
      </c>
      <c r="D1122" s="481">
        <v>527</v>
      </c>
      <c r="E1122" s="475">
        <f t="shared" si="61"/>
        <v>-0.709</v>
      </c>
      <c r="F1122" s="185" t="str">
        <f t="shared" si="62"/>
        <v>是</v>
      </c>
      <c r="G1122" s="204" t="str">
        <f t="shared" si="63"/>
        <v>项</v>
      </c>
    </row>
    <row r="1123" ht="36" customHeight="1" spans="1:7">
      <c r="A1123" s="472" t="s">
        <v>2027</v>
      </c>
      <c r="B1123" s="274" t="s">
        <v>2028</v>
      </c>
      <c r="C1123" s="486">
        <f>SUM(C1124:C1128)</f>
        <v>100</v>
      </c>
      <c r="D1123" s="487">
        <f>SUM(D1124:D1128)</f>
        <v>41</v>
      </c>
      <c r="E1123" s="475">
        <f t="shared" si="61"/>
        <v>-0.59</v>
      </c>
      <c r="F1123" s="185" t="str">
        <f t="shared" si="62"/>
        <v>是</v>
      </c>
      <c r="G1123" s="204" t="str">
        <f t="shared" si="63"/>
        <v>款</v>
      </c>
    </row>
    <row r="1124" ht="36" customHeight="1" spans="1:7">
      <c r="A1124" s="478" t="s">
        <v>2029</v>
      </c>
      <c r="B1124" s="479" t="s">
        <v>136</v>
      </c>
      <c r="C1124" s="480">
        <v>0</v>
      </c>
      <c r="D1124" s="481">
        <v>0</v>
      </c>
      <c r="E1124" s="475" t="str">
        <f t="shared" si="61"/>
        <v/>
      </c>
      <c r="F1124" s="185" t="str">
        <f t="shared" si="62"/>
        <v>否</v>
      </c>
      <c r="G1124" s="204" t="str">
        <f t="shared" si="63"/>
        <v>项</v>
      </c>
    </row>
    <row r="1125" ht="36" customHeight="1" spans="1:7">
      <c r="A1125" s="478" t="s">
        <v>2030</v>
      </c>
      <c r="B1125" s="479" t="s">
        <v>138</v>
      </c>
      <c r="C1125" s="480">
        <v>0</v>
      </c>
      <c r="D1125" s="481">
        <v>0</v>
      </c>
      <c r="E1125" s="475" t="str">
        <f t="shared" si="61"/>
        <v/>
      </c>
      <c r="F1125" s="185" t="str">
        <f t="shared" si="62"/>
        <v>否</v>
      </c>
      <c r="G1125" s="204" t="str">
        <f t="shared" si="63"/>
        <v>项</v>
      </c>
    </row>
    <row r="1126" ht="36" customHeight="1" spans="1:7">
      <c r="A1126" s="478" t="s">
        <v>2031</v>
      </c>
      <c r="B1126" s="479" t="s">
        <v>140</v>
      </c>
      <c r="C1126" s="480">
        <v>0</v>
      </c>
      <c r="D1126" s="481">
        <v>0</v>
      </c>
      <c r="E1126" s="475" t="str">
        <f t="shared" si="61"/>
        <v/>
      </c>
      <c r="F1126" s="185" t="str">
        <f t="shared" si="62"/>
        <v>否</v>
      </c>
      <c r="G1126" s="204" t="str">
        <f t="shared" si="63"/>
        <v>项</v>
      </c>
    </row>
    <row r="1127" ht="36" customHeight="1" spans="1:7">
      <c r="A1127" s="478" t="s">
        <v>2032</v>
      </c>
      <c r="B1127" s="479" t="s">
        <v>2033</v>
      </c>
      <c r="C1127" s="480">
        <v>0</v>
      </c>
      <c r="D1127" s="481">
        <v>0</v>
      </c>
      <c r="E1127" s="475" t="str">
        <f t="shared" si="61"/>
        <v/>
      </c>
      <c r="F1127" s="185" t="str">
        <f t="shared" si="62"/>
        <v>否</v>
      </c>
      <c r="G1127" s="204" t="str">
        <f t="shared" si="63"/>
        <v>项</v>
      </c>
    </row>
    <row r="1128" ht="36" customHeight="1" spans="1:7">
      <c r="A1128" s="478" t="s">
        <v>2034</v>
      </c>
      <c r="B1128" s="479" t="s">
        <v>2035</v>
      </c>
      <c r="C1128" s="480">
        <v>100</v>
      </c>
      <c r="D1128" s="481">
        <v>41</v>
      </c>
      <c r="E1128" s="475">
        <f t="shared" si="61"/>
        <v>-0.59</v>
      </c>
      <c r="F1128" s="185" t="str">
        <f t="shared" si="62"/>
        <v>是</v>
      </c>
      <c r="G1128" s="204" t="str">
        <f t="shared" si="63"/>
        <v>项</v>
      </c>
    </row>
    <row r="1129" ht="36" customHeight="1" spans="1:7">
      <c r="A1129" s="472" t="s">
        <v>2036</v>
      </c>
      <c r="B1129" s="274" t="s">
        <v>2037</v>
      </c>
      <c r="C1129" s="486">
        <f>SUM(C1130:C1131)</f>
        <v>150</v>
      </c>
      <c r="D1129" s="487">
        <f>SUM(D1130:D1131)</f>
        <v>100</v>
      </c>
      <c r="E1129" s="475">
        <f t="shared" si="61"/>
        <v>-0.333</v>
      </c>
      <c r="F1129" s="185" t="str">
        <f t="shared" si="62"/>
        <v>是</v>
      </c>
      <c r="G1129" s="204" t="str">
        <f t="shared" si="63"/>
        <v>款</v>
      </c>
    </row>
    <row r="1130" ht="36" customHeight="1" spans="1:7">
      <c r="A1130" s="478" t="s">
        <v>2038</v>
      </c>
      <c r="B1130" s="479" t="s">
        <v>2039</v>
      </c>
      <c r="C1130" s="480">
        <v>0</v>
      </c>
      <c r="D1130" s="481">
        <v>0</v>
      </c>
      <c r="E1130" s="475" t="str">
        <f t="shared" si="61"/>
        <v/>
      </c>
      <c r="F1130" s="185" t="str">
        <f t="shared" si="62"/>
        <v>否</v>
      </c>
      <c r="G1130" s="204" t="str">
        <f t="shared" si="63"/>
        <v>项</v>
      </c>
    </row>
    <row r="1131" ht="36" customHeight="1" spans="1:7">
      <c r="A1131" s="478" t="s">
        <v>2040</v>
      </c>
      <c r="B1131" s="479" t="s">
        <v>2041</v>
      </c>
      <c r="C1131" s="480">
        <v>150</v>
      </c>
      <c r="D1131" s="481">
        <v>100</v>
      </c>
      <c r="E1131" s="475">
        <f t="shared" si="61"/>
        <v>-0.333</v>
      </c>
      <c r="F1131" s="185" t="str">
        <f t="shared" si="62"/>
        <v>是</v>
      </c>
      <c r="G1131" s="204" t="str">
        <f t="shared" si="63"/>
        <v>项</v>
      </c>
    </row>
    <row r="1132" ht="36" customHeight="1" spans="1:7">
      <c r="A1132" s="494" t="s">
        <v>2042</v>
      </c>
      <c r="B1132" s="495" t="s">
        <v>526</v>
      </c>
      <c r="C1132" s="496">
        <v>0</v>
      </c>
      <c r="D1132" s="497"/>
      <c r="E1132" s="475" t="str">
        <f t="shared" si="61"/>
        <v/>
      </c>
      <c r="F1132" s="185" t="str">
        <f t="shared" si="62"/>
        <v>否</v>
      </c>
      <c r="G1132" s="204" t="str">
        <f t="shared" si="63"/>
        <v>项</v>
      </c>
    </row>
    <row r="1133" ht="36" customHeight="1" spans="1:7">
      <c r="A1133" s="472" t="s">
        <v>75</v>
      </c>
      <c r="B1133" s="274" t="s">
        <v>76</v>
      </c>
      <c r="C1133" s="486">
        <f>C1134+C1141+C1151+C1157</f>
        <v>0</v>
      </c>
      <c r="D1133" s="485">
        <f>D1134+D1141+D1151+D1157</f>
        <v>0</v>
      </c>
      <c r="E1133" s="475" t="str">
        <f t="shared" si="61"/>
        <v/>
      </c>
      <c r="F1133" s="185" t="str">
        <f t="shared" si="62"/>
        <v>是</v>
      </c>
      <c r="G1133" s="204" t="str">
        <f t="shared" si="63"/>
        <v>类</v>
      </c>
    </row>
    <row r="1134" ht="36" customHeight="1" spans="1:7">
      <c r="A1134" s="472" t="s">
        <v>2043</v>
      </c>
      <c r="B1134" s="274" t="s">
        <v>2044</v>
      </c>
      <c r="C1134" s="486">
        <f>SUM(C1135:C1140)</f>
        <v>0</v>
      </c>
      <c r="D1134" s="487">
        <f>SUM(D1135:D1140)</f>
        <v>0</v>
      </c>
      <c r="E1134" s="475" t="str">
        <f t="shared" si="61"/>
        <v/>
      </c>
      <c r="F1134" s="185" t="str">
        <f t="shared" si="62"/>
        <v>否</v>
      </c>
      <c r="G1134" s="204" t="str">
        <f t="shared" si="63"/>
        <v>款</v>
      </c>
    </row>
    <row r="1135" ht="36" customHeight="1" spans="1:7">
      <c r="A1135" s="478" t="s">
        <v>2045</v>
      </c>
      <c r="B1135" s="479" t="s">
        <v>136</v>
      </c>
      <c r="C1135" s="480">
        <v>0</v>
      </c>
      <c r="D1135" s="481">
        <v>0</v>
      </c>
      <c r="E1135" s="475" t="str">
        <f t="shared" si="61"/>
        <v/>
      </c>
      <c r="F1135" s="185" t="str">
        <f t="shared" si="62"/>
        <v>否</v>
      </c>
      <c r="G1135" s="204" t="str">
        <f t="shared" si="63"/>
        <v>项</v>
      </c>
    </row>
    <row r="1136" ht="36" customHeight="1" spans="1:7">
      <c r="A1136" s="478" t="s">
        <v>2046</v>
      </c>
      <c r="B1136" s="479" t="s">
        <v>138</v>
      </c>
      <c r="C1136" s="480">
        <v>0</v>
      </c>
      <c r="D1136" s="481">
        <v>0</v>
      </c>
      <c r="E1136" s="475" t="str">
        <f t="shared" si="61"/>
        <v/>
      </c>
      <c r="F1136" s="185" t="str">
        <f t="shared" si="62"/>
        <v>否</v>
      </c>
      <c r="G1136" s="204" t="str">
        <f t="shared" si="63"/>
        <v>项</v>
      </c>
    </row>
    <row r="1137" ht="36" customHeight="1" spans="1:7">
      <c r="A1137" s="478" t="s">
        <v>2047</v>
      </c>
      <c r="B1137" s="479" t="s">
        <v>140</v>
      </c>
      <c r="C1137" s="480">
        <v>0</v>
      </c>
      <c r="D1137" s="481">
        <v>0</v>
      </c>
      <c r="E1137" s="475" t="str">
        <f t="shared" si="61"/>
        <v/>
      </c>
      <c r="F1137" s="185" t="str">
        <f t="shared" si="62"/>
        <v>否</v>
      </c>
      <c r="G1137" s="204" t="str">
        <f t="shared" si="63"/>
        <v>项</v>
      </c>
    </row>
    <row r="1138" ht="36" customHeight="1" spans="1:7">
      <c r="A1138" s="478" t="s">
        <v>2048</v>
      </c>
      <c r="B1138" s="479" t="s">
        <v>2049</v>
      </c>
      <c r="C1138" s="480">
        <v>0</v>
      </c>
      <c r="D1138" s="481">
        <v>0</v>
      </c>
      <c r="E1138" s="475" t="str">
        <f t="shared" si="61"/>
        <v/>
      </c>
      <c r="F1138" s="185" t="str">
        <f t="shared" si="62"/>
        <v>否</v>
      </c>
      <c r="G1138" s="204" t="str">
        <f t="shared" si="63"/>
        <v>项</v>
      </c>
    </row>
    <row r="1139" ht="36" customHeight="1" spans="1:7">
      <c r="A1139" s="478" t="s">
        <v>2050</v>
      </c>
      <c r="B1139" s="479" t="s">
        <v>154</v>
      </c>
      <c r="C1139" s="480">
        <v>0</v>
      </c>
      <c r="D1139" s="481">
        <v>0</v>
      </c>
      <c r="E1139" s="475" t="str">
        <f t="shared" si="61"/>
        <v/>
      </c>
      <c r="F1139" s="185" t="str">
        <f t="shared" si="62"/>
        <v>否</v>
      </c>
      <c r="G1139" s="204" t="str">
        <f t="shared" si="63"/>
        <v>项</v>
      </c>
    </row>
    <row r="1140" ht="36" customHeight="1" spans="1:7">
      <c r="A1140" s="478" t="s">
        <v>2051</v>
      </c>
      <c r="B1140" s="479" t="s">
        <v>2052</v>
      </c>
      <c r="C1140" s="480">
        <v>0</v>
      </c>
      <c r="D1140" s="481">
        <v>0</v>
      </c>
      <c r="E1140" s="475" t="str">
        <f t="shared" si="61"/>
        <v/>
      </c>
      <c r="F1140" s="185" t="str">
        <f t="shared" si="62"/>
        <v>否</v>
      </c>
      <c r="G1140" s="204" t="str">
        <f t="shared" si="63"/>
        <v>项</v>
      </c>
    </row>
    <row r="1141" ht="36" customHeight="1" spans="1:7">
      <c r="A1141" s="274">
        <v>21702</v>
      </c>
      <c r="B1141" s="514" t="s">
        <v>2053</v>
      </c>
      <c r="C1141" s="486">
        <f>SUM(C1142:C1150)</f>
        <v>0</v>
      </c>
      <c r="D1141" s="487">
        <f>SUM(D1142:D1150)</f>
        <v>0</v>
      </c>
      <c r="E1141" s="475" t="str">
        <f t="shared" si="61"/>
        <v/>
      </c>
      <c r="F1141" s="185" t="str">
        <f t="shared" si="62"/>
        <v>否</v>
      </c>
      <c r="G1141" s="204" t="str">
        <f t="shared" si="63"/>
        <v>款</v>
      </c>
    </row>
    <row r="1142" ht="36" customHeight="1" spans="1:7">
      <c r="A1142" s="504">
        <v>2170201</v>
      </c>
      <c r="B1142" s="504" t="s">
        <v>2054</v>
      </c>
      <c r="C1142" s="480">
        <v>0</v>
      </c>
      <c r="D1142" s="481">
        <v>0</v>
      </c>
      <c r="E1142" s="475" t="str">
        <f t="shared" si="61"/>
        <v/>
      </c>
      <c r="F1142" s="185" t="str">
        <f t="shared" si="62"/>
        <v>否</v>
      </c>
      <c r="G1142" s="204" t="str">
        <f t="shared" si="63"/>
        <v>项</v>
      </c>
    </row>
    <row r="1143" ht="36" customHeight="1" spans="1:7">
      <c r="A1143" s="504">
        <v>2170202</v>
      </c>
      <c r="B1143" s="504" t="s">
        <v>2055</v>
      </c>
      <c r="C1143" s="480">
        <v>0</v>
      </c>
      <c r="D1143" s="481">
        <v>0</v>
      </c>
      <c r="E1143" s="475" t="str">
        <f t="shared" si="61"/>
        <v/>
      </c>
      <c r="F1143" s="185" t="str">
        <f t="shared" si="62"/>
        <v>否</v>
      </c>
      <c r="G1143" s="204" t="str">
        <f t="shared" si="63"/>
        <v>项</v>
      </c>
    </row>
    <row r="1144" ht="36" customHeight="1" spans="1:7">
      <c r="A1144" s="504">
        <v>2170203</v>
      </c>
      <c r="B1144" s="504" t="s">
        <v>2056</v>
      </c>
      <c r="C1144" s="480">
        <v>0</v>
      </c>
      <c r="D1144" s="481">
        <v>0</v>
      </c>
      <c r="E1144" s="475" t="str">
        <f t="shared" si="61"/>
        <v/>
      </c>
      <c r="F1144" s="185" t="str">
        <f t="shared" si="62"/>
        <v>否</v>
      </c>
      <c r="G1144" s="204" t="str">
        <f t="shared" si="63"/>
        <v>项</v>
      </c>
    </row>
    <row r="1145" ht="36" customHeight="1" spans="1:7">
      <c r="A1145" s="504">
        <v>2170204</v>
      </c>
      <c r="B1145" s="504" t="s">
        <v>2057</v>
      </c>
      <c r="C1145" s="480">
        <v>0</v>
      </c>
      <c r="D1145" s="481">
        <v>0</v>
      </c>
      <c r="E1145" s="475" t="str">
        <f t="shared" si="61"/>
        <v/>
      </c>
      <c r="F1145" s="185" t="str">
        <f t="shared" si="62"/>
        <v>否</v>
      </c>
      <c r="G1145" s="204" t="str">
        <f t="shared" si="63"/>
        <v>项</v>
      </c>
    </row>
    <row r="1146" ht="36" customHeight="1" spans="1:7">
      <c r="A1146" s="504">
        <v>2170205</v>
      </c>
      <c r="B1146" s="504" t="s">
        <v>2058</v>
      </c>
      <c r="C1146" s="480">
        <v>0</v>
      </c>
      <c r="D1146" s="481">
        <v>0</v>
      </c>
      <c r="E1146" s="475" t="str">
        <f t="shared" si="61"/>
        <v/>
      </c>
      <c r="F1146" s="185" t="str">
        <f t="shared" si="62"/>
        <v>否</v>
      </c>
      <c r="G1146" s="204" t="str">
        <f t="shared" si="63"/>
        <v>项</v>
      </c>
    </row>
    <row r="1147" ht="36" customHeight="1" spans="1:7">
      <c r="A1147" s="504">
        <v>2170206</v>
      </c>
      <c r="B1147" s="504" t="s">
        <v>2059</v>
      </c>
      <c r="C1147" s="480">
        <v>0</v>
      </c>
      <c r="D1147" s="481">
        <v>0</v>
      </c>
      <c r="E1147" s="475" t="str">
        <f t="shared" si="61"/>
        <v/>
      </c>
      <c r="F1147" s="185" t="str">
        <f t="shared" si="62"/>
        <v>否</v>
      </c>
      <c r="G1147" s="204" t="str">
        <f t="shared" si="63"/>
        <v>项</v>
      </c>
    </row>
    <row r="1148" ht="36" customHeight="1" spans="1:7">
      <c r="A1148" s="504">
        <v>2170207</v>
      </c>
      <c r="B1148" s="504" t="s">
        <v>2060</v>
      </c>
      <c r="C1148" s="480">
        <v>0</v>
      </c>
      <c r="D1148" s="481">
        <v>0</v>
      </c>
      <c r="E1148" s="475" t="str">
        <f t="shared" si="61"/>
        <v/>
      </c>
      <c r="F1148" s="185" t="str">
        <f t="shared" si="62"/>
        <v>否</v>
      </c>
      <c r="G1148" s="204" t="str">
        <f t="shared" si="63"/>
        <v>项</v>
      </c>
    </row>
    <row r="1149" ht="36" customHeight="1" spans="1:7">
      <c r="A1149" s="504">
        <v>2170208</v>
      </c>
      <c r="B1149" s="504" t="s">
        <v>2061</v>
      </c>
      <c r="C1149" s="480">
        <v>0</v>
      </c>
      <c r="D1149" s="481">
        <v>0</v>
      </c>
      <c r="E1149" s="475" t="str">
        <f t="shared" si="61"/>
        <v/>
      </c>
      <c r="F1149" s="185" t="str">
        <f t="shared" si="62"/>
        <v>否</v>
      </c>
      <c r="G1149" s="204" t="str">
        <f t="shared" si="63"/>
        <v>项</v>
      </c>
    </row>
    <row r="1150" ht="36" customHeight="1" spans="1:7">
      <c r="A1150" s="504">
        <v>2170299</v>
      </c>
      <c r="B1150" s="504" t="s">
        <v>2062</v>
      </c>
      <c r="C1150" s="480">
        <v>0</v>
      </c>
      <c r="D1150" s="481">
        <v>0</v>
      </c>
      <c r="E1150" s="475" t="str">
        <f t="shared" si="61"/>
        <v/>
      </c>
      <c r="F1150" s="185" t="str">
        <f t="shared" si="62"/>
        <v>否</v>
      </c>
      <c r="G1150" s="204" t="str">
        <f t="shared" si="63"/>
        <v>项</v>
      </c>
    </row>
    <row r="1151" ht="36" customHeight="1" spans="1:7">
      <c r="A1151" s="472" t="s">
        <v>2063</v>
      </c>
      <c r="B1151" s="274" t="s">
        <v>2064</v>
      </c>
      <c r="C1151" s="486">
        <f>SUM(C1152:C1156)</f>
        <v>0</v>
      </c>
      <c r="D1151" s="487">
        <f>SUM(D1152:D1156)</f>
        <v>0</v>
      </c>
      <c r="E1151" s="475" t="str">
        <f t="shared" si="61"/>
        <v/>
      </c>
      <c r="F1151" s="185" t="str">
        <f t="shared" si="62"/>
        <v>否</v>
      </c>
      <c r="G1151" s="204" t="str">
        <f t="shared" si="63"/>
        <v>款</v>
      </c>
    </row>
    <row r="1152" ht="36" customHeight="1" spans="1:7">
      <c r="A1152" s="478" t="s">
        <v>2065</v>
      </c>
      <c r="B1152" s="479" t="s">
        <v>2066</v>
      </c>
      <c r="C1152" s="480">
        <v>0</v>
      </c>
      <c r="D1152" s="481">
        <v>0</v>
      </c>
      <c r="E1152" s="475" t="str">
        <f t="shared" si="61"/>
        <v/>
      </c>
      <c r="F1152" s="185" t="str">
        <f t="shared" si="62"/>
        <v>否</v>
      </c>
      <c r="G1152" s="204" t="str">
        <f t="shared" si="63"/>
        <v>项</v>
      </c>
    </row>
    <row r="1153" ht="36" customHeight="1" spans="1:7">
      <c r="A1153" s="478" t="s">
        <v>2067</v>
      </c>
      <c r="B1153" s="479" t="s">
        <v>2068</v>
      </c>
      <c r="C1153" s="480">
        <v>0</v>
      </c>
      <c r="D1153" s="481">
        <v>0</v>
      </c>
      <c r="E1153" s="475" t="str">
        <f t="shared" si="61"/>
        <v/>
      </c>
      <c r="F1153" s="185" t="str">
        <f t="shared" si="62"/>
        <v>否</v>
      </c>
      <c r="G1153" s="204" t="str">
        <f t="shared" si="63"/>
        <v>项</v>
      </c>
    </row>
    <row r="1154" ht="36" customHeight="1" spans="1:7">
      <c r="A1154" s="478" t="s">
        <v>2069</v>
      </c>
      <c r="B1154" s="479" t="s">
        <v>2070</v>
      </c>
      <c r="C1154" s="480">
        <v>0</v>
      </c>
      <c r="D1154" s="481">
        <v>0</v>
      </c>
      <c r="E1154" s="475" t="str">
        <f t="shared" si="61"/>
        <v/>
      </c>
      <c r="F1154" s="185" t="str">
        <f t="shared" si="62"/>
        <v>否</v>
      </c>
      <c r="G1154" s="204" t="str">
        <f t="shared" si="63"/>
        <v>项</v>
      </c>
    </row>
    <row r="1155" ht="36" customHeight="1" spans="1:7">
      <c r="A1155" s="478" t="s">
        <v>2071</v>
      </c>
      <c r="B1155" s="479" t="s">
        <v>2072</v>
      </c>
      <c r="C1155" s="480">
        <v>0</v>
      </c>
      <c r="D1155" s="481">
        <v>0</v>
      </c>
      <c r="E1155" s="475" t="str">
        <f t="shared" si="61"/>
        <v/>
      </c>
      <c r="F1155" s="185" t="str">
        <f t="shared" si="62"/>
        <v>否</v>
      </c>
      <c r="G1155" s="204" t="str">
        <f t="shared" si="63"/>
        <v>项</v>
      </c>
    </row>
    <row r="1156" ht="36" customHeight="1" spans="1:7">
      <c r="A1156" s="478" t="s">
        <v>2073</v>
      </c>
      <c r="B1156" s="479" t="s">
        <v>2074</v>
      </c>
      <c r="C1156" s="480">
        <v>0</v>
      </c>
      <c r="D1156" s="481">
        <v>0</v>
      </c>
      <c r="E1156" s="475" t="str">
        <f t="shared" si="61"/>
        <v/>
      </c>
      <c r="F1156" s="185" t="str">
        <f t="shared" si="62"/>
        <v>否</v>
      </c>
      <c r="G1156" s="204" t="str">
        <f t="shared" si="63"/>
        <v>项</v>
      </c>
    </row>
    <row r="1157" ht="36" customHeight="1" spans="1:7">
      <c r="A1157" s="472" t="s">
        <v>2075</v>
      </c>
      <c r="B1157" s="274" t="s">
        <v>2076</v>
      </c>
      <c r="C1157" s="486">
        <f>SUM(C1158:C1159)</f>
        <v>0</v>
      </c>
      <c r="D1157" s="487">
        <f>SUM(D1158:D1159)</f>
        <v>0</v>
      </c>
      <c r="E1157" s="475" t="str">
        <f t="shared" si="61"/>
        <v/>
      </c>
      <c r="F1157" s="185" t="str">
        <f t="shared" si="62"/>
        <v>否</v>
      </c>
      <c r="G1157" s="204" t="str">
        <f t="shared" si="63"/>
        <v>款</v>
      </c>
    </row>
    <row r="1158" ht="36" customHeight="1" spans="1:7">
      <c r="A1158" s="479">
        <v>2179902</v>
      </c>
      <c r="B1158" s="479" t="s">
        <v>2077</v>
      </c>
      <c r="C1158" s="480">
        <v>0</v>
      </c>
      <c r="D1158" s="481">
        <v>0</v>
      </c>
      <c r="E1158" s="475" t="str">
        <f t="shared" si="61"/>
        <v/>
      </c>
      <c r="F1158" s="185" t="str">
        <f t="shared" si="62"/>
        <v>否</v>
      </c>
      <c r="G1158" s="204" t="str">
        <f t="shared" si="63"/>
        <v>项</v>
      </c>
    </row>
    <row r="1159" ht="36" customHeight="1" spans="1:7">
      <c r="A1159" s="479">
        <v>2179999</v>
      </c>
      <c r="B1159" s="479" t="s">
        <v>2074</v>
      </c>
      <c r="C1159" s="480">
        <v>0</v>
      </c>
      <c r="D1159" s="481">
        <v>0</v>
      </c>
      <c r="E1159" s="475" t="str">
        <f t="shared" si="61"/>
        <v/>
      </c>
      <c r="F1159" s="185" t="str">
        <f t="shared" si="62"/>
        <v>否</v>
      </c>
      <c r="G1159" s="204" t="str">
        <f t="shared" si="63"/>
        <v>项</v>
      </c>
    </row>
    <row r="1160" ht="36" customHeight="1" spans="1:7">
      <c r="A1160" s="274" t="s">
        <v>2078</v>
      </c>
      <c r="B1160" s="495" t="s">
        <v>526</v>
      </c>
      <c r="C1160" s="486">
        <v>0</v>
      </c>
      <c r="D1160" s="491"/>
      <c r="E1160" s="475" t="str">
        <f t="shared" si="61"/>
        <v/>
      </c>
      <c r="F1160" s="185" t="str">
        <f t="shared" si="62"/>
        <v>否</v>
      </c>
      <c r="G1160" s="204" t="str">
        <f t="shared" si="63"/>
        <v>项</v>
      </c>
    </row>
    <row r="1161" ht="36" customHeight="1" spans="1:7">
      <c r="A1161" s="472" t="s">
        <v>77</v>
      </c>
      <c r="B1161" s="274" t="s">
        <v>78</v>
      </c>
      <c r="C1161" s="486">
        <f>SUM(C1162:C1170)</f>
        <v>0</v>
      </c>
      <c r="D1161" s="485">
        <f>SUM(D1162:D1170)</f>
        <v>0</v>
      </c>
      <c r="E1161" s="475" t="str">
        <f t="shared" si="61"/>
        <v/>
      </c>
      <c r="F1161" s="185" t="str">
        <f t="shared" si="62"/>
        <v>是</v>
      </c>
      <c r="G1161" s="204" t="str">
        <f t="shared" si="63"/>
        <v>类</v>
      </c>
    </row>
    <row r="1162" ht="36" customHeight="1" spans="1:7">
      <c r="A1162" s="472" t="s">
        <v>2079</v>
      </c>
      <c r="B1162" s="274" t="s">
        <v>2080</v>
      </c>
      <c r="C1162" s="486">
        <v>0</v>
      </c>
      <c r="D1162" s="487">
        <v>0</v>
      </c>
      <c r="E1162" s="475" t="str">
        <f t="shared" si="61"/>
        <v/>
      </c>
      <c r="F1162" s="185" t="str">
        <f t="shared" si="62"/>
        <v>否</v>
      </c>
      <c r="G1162" s="204" t="str">
        <f t="shared" si="63"/>
        <v>款</v>
      </c>
    </row>
    <row r="1163" ht="36" customHeight="1" spans="1:7">
      <c r="A1163" s="472" t="s">
        <v>2081</v>
      </c>
      <c r="B1163" s="274" t="s">
        <v>2082</v>
      </c>
      <c r="C1163" s="486">
        <v>0</v>
      </c>
      <c r="D1163" s="487">
        <v>0</v>
      </c>
      <c r="E1163" s="475" t="str">
        <f t="shared" si="61"/>
        <v/>
      </c>
      <c r="F1163" s="185" t="str">
        <f t="shared" si="62"/>
        <v>否</v>
      </c>
      <c r="G1163" s="204" t="str">
        <f t="shared" si="63"/>
        <v>款</v>
      </c>
    </row>
    <row r="1164" ht="36" customHeight="1" spans="1:7">
      <c r="A1164" s="472" t="s">
        <v>2083</v>
      </c>
      <c r="B1164" s="274" t="s">
        <v>2084</v>
      </c>
      <c r="C1164" s="486">
        <v>0</v>
      </c>
      <c r="D1164" s="487">
        <v>0</v>
      </c>
      <c r="E1164" s="475" t="str">
        <f t="shared" si="61"/>
        <v/>
      </c>
      <c r="F1164" s="185" t="str">
        <f t="shared" si="62"/>
        <v>否</v>
      </c>
      <c r="G1164" s="204" t="str">
        <f t="shared" si="63"/>
        <v>款</v>
      </c>
    </row>
    <row r="1165" ht="36" customHeight="1" spans="1:7">
      <c r="A1165" s="472" t="s">
        <v>2085</v>
      </c>
      <c r="B1165" s="274" t="s">
        <v>2086</v>
      </c>
      <c r="C1165" s="486">
        <v>0</v>
      </c>
      <c r="D1165" s="487">
        <v>0</v>
      </c>
      <c r="E1165" s="475" t="str">
        <f t="shared" si="61"/>
        <v/>
      </c>
      <c r="F1165" s="185" t="str">
        <f t="shared" si="62"/>
        <v>否</v>
      </c>
      <c r="G1165" s="204" t="str">
        <f t="shared" si="63"/>
        <v>款</v>
      </c>
    </row>
    <row r="1166" ht="36" customHeight="1" spans="1:7">
      <c r="A1166" s="472" t="s">
        <v>2087</v>
      </c>
      <c r="B1166" s="274" t="s">
        <v>2088</v>
      </c>
      <c r="C1166" s="486">
        <v>0</v>
      </c>
      <c r="D1166" s="487">
        <v>0</v>
      </c>
      <c r="E1166" s="475" t="str">
        <f t="shared" si="61"/>
        <v/>
      </c>
      <c r="F1166" s="185" t="str">
        <f t="shared" si="62"/>
        <v>否</v>
      </c>
      <c r="G1166" s="204" t="str">
        <f t="shared" si="63"/>
        <v>款</v>
      </c>
    </row>
    <row r="1167" ht="36" customHeight="1" spans="1:7">
      <c r="A1167" s="472" t="s">
        <v>2089</v>
      </c>
      <c r="B1167" s="274" t="s">
        <v>2090</v>
      </c>
      <c r="C1167" s="486">
        <v>0</v>
      </c>
      <c r="D1167" s="487">
        <v>0</v>
      </c>
      <c r="E1167" s="475" t="str">
        <f t="shared" si="61"/>
        <v/>
      </c>
      <c r="F1167" s="185" t="str">
        <f t="shared" si="62"/>
        <v>否</v>
      </c>
      <c r="G1167" s="204" t="str">
        <f t="shared" si="63"/>
        <v>款</v>
      </c>
    </row>
    <row r="1168" ht="36" customHeight="1" spans="1:7">
      <c r="A1168" s="472" t="s">
        <v>2091</v>
      </c>
      <c r="B1168" s="274" t="s">
        <v>2092</v>
      </c>
      <c r="C1168" s="486">
        <v>0</v>
      </c>
      <c r="D1168" s="487">
        <v>0</v>
      </c>
      <c r="E1168" s="475" t="str">
        <f t="shared" si="61"/>
        <v/>
      </c>
      <c r="F1168" s="185" t="str">
        <f t="shared" si="62"/>
        <v>否</v>
      </c>
      <c r="G1168" s="204" t="str">
        <f t="shared" si="63"/>
        <v>款</v>
      </c>
    </row>
    <row r="1169" ht="36" customHeight="1" spans="1:7">
      <c r="A1169" s="472" t="s">
        <v>2093</v>
      </c>
      <c r="B1169" s="274" t="s">
        <v>2094</v>
      </c>
      <c r="C1169" s="486">
        <v>0</v>
      </c>
      <c r="D1169" s="487">
        <v>0</v>
      </c>
      <c r="E1169" s="475" t="str">
        <f t="shared" si="61"/>
        <v/>
      </c>
      <c r="F1169" s="185" t="str">
        <f t="shared" si="62"/>
        <v>否</v>
      </c>
      <c r="G1169" s="204" t="str">
        <f t="shared" si="63"/>
        <v>款</v>
      </c>
    </row>
    <row r="1170" ht="36" customHeight="1" spans="1:7">
      <c r="A1170" s="472" t="s">
        <v>2095</v>
      </c>
      <c r="B1170" s="274" t="s">
        <v>2096</v>
      </c>
      <c r="C1170" s="486">
        <v>0</v>
      </c>
      <c r="D1170" s="487">
        <v>0</v>
      </c>
      <c r="E1170" s="475" t="str">
        <f t="shared" si="61"/>
        <v/>
      </c>
      <c r="F1170" s="185" t="str">
        <f t="shared" si="62"/>
        <v>否</v>
      </c>
      <c r="G1170" s="204" t="str">
        <f t="shared" si="63"/>
        <v>款</v>
      </c>
    </row>
    <row r="1171" ht="36" customHeight="1" spans="1:7">
      <c r="A1171" s="472" t="s">
        <v>79</v>
      </c>
      <c r="B1171" s="274" t="s">
        <v>80</v>
      </c>
      <c r="C1171" s="473">
        <f>SUM(C1172,C1199,C1214)</f>
        <v>1690</v>
      </c>
      <c r="D1171" s="474">
        <f>SUM(D1172,D1199,D1214)</f>
        <v>1501</v>
      </c>
      <c r="E1171" s="475">
        <f t="shared" si="61"/>
        <v>-0.112</v>
      </c>
      <c r="F1171" s="185" t="str">
        <f t="shared" si="62"/>
        <v>是</v>
      </c>
      <c r="G1171" s="204" t="str">
        <f t="shared" si="63"/>
        <v>类</v>
      </c>
    </row>
    <row r="1172" ht="36" customHeight="1" spans="1:7">
      <c r="A1172" s="472" t="s">
        <v>2097</v>
      </c>
      <c r="B1172" s="274" t="s">
        <v>2098</v>
      </c>
      <c r="C1172" s="505">
        <f>SUM(C1173:C1198)</f>
        <v>1615</v>
      </c>
      <c r="D1172" s="506">
        <f>SUM(D1173:D1198)</f>
        <v>1420</v>
      </c>
      <c r="E1172" s="475">
        <f t="shared" ref="E1172:E1235" si="64">IF(C1172&gt;0,D1172/C1172-1,IF(C1172&lt;0,-(D1172/C1172-1),""))</f>
        <v>-0.121</v>
      </c>
      <c r="F1172" s="185" t="str">
        <f t="shared" ref="F1172:F1235" si="65">IF(LEN(A1172)=3,"是",IF(B1172&lt;&gt;"",IF(SUM(C1172:D1172)&lt;&gt;0,"是","否"),"是"))</f>
        <v>是</v>
      </c>
      <c r="G1172" s="204" t="str">
        <f t="shared" ref="G1172:G1235" si="66">IF(LEN(A1172)=3,"类",IF(LEN(A1172)=5,"款","项"))</f>
        <v>款</v>
      </c>
    </row>
    <row r="1173" ht="36" customHeight="1" spans="1:7">
      <c r="A1173" s="478" t="s">
        <v>2099</v>
      </c>
      <c r="B1173" s="479" t="s">
        <v>136</v>
      </c>
      <c r="C1173" s="480">
        <v>821</v>
      </c>
      <c r="D1173" s="481">
        <v>824</v>
      </c>
      <c r="E1173" s="475">
        <f t="shared" si="64"/>
        <v>0.004</v>
      </c>
      <c r="F1173" s="185" t="str">
        <f t="shared" si="65"/>
        <v>是</v>
      </c>
      <c r="G1173" s="204" t="str">
        <f t="shared" si="66"/>
        <v>项</v>
      </c>
    </row>
    <row r="1174" ht="36" customHeight="1" spans="1:7">
      <c r="A1174" s="478" t="s">
        <v>2100</v>
      </c>
      <c r="B1174" s="479" t="s">
        <v>138</v>
      </c>
      <c r="C1174" s="480">
        <v>0</v>
      </c>
      <c r="D1174" s="481">
        <v>0</v>
      </c>
      <c r="E1174" s="475" t="str">
        <f t="shared" si="64"/>
        <v/>
      </c>
      <c r="F1174" s="185" t="str">
        <f t="shared" si="65"/>
        <v>否</v>
      </c>
      <c r="G1174" s="204" t="str">
        <f t="shared" si="66"/>
        <v>项</v>
      </c>
    </row>
    <row r="1175" ht="36" customHeight="1" spans="1:7">
      <c r="A1175" s="478" t="s">
        <v>2101</v>
      </c>
      <c r="B1175" s="479" t="s">
        <v>140</v>
      </c>
      <c r="C1175" s="480">
        <v>0</v>
      </c>
      <c r="D1175" s="481">
        <v>0</v>
      </c>
      <c r="E1175" s="475" t="str">
        <f t="shared" si="64"/>
        <v/>
      </c>
      <c r="F1175" s="185" t="str">
        <f t="shared" si="65"/>
        <v>否</v>
      </c>
      <c r="G1175" s="204" t="str">
        <f t="shared" si="66"/>
        <v>项</v>
      </c>
    </row>
    <row r="1176" ht="36" customHeight="1" spans="1:7">
      <c r="A1176" s="478" t="s">
        <v>2102</v>
      </c>
      <c r="B1176" s="479" t="s">
        <v>2103</v>
      </c>
      <c r="C1176" s="480">
        <v>135</v>
      </c>
      <c r="D1176" s="481">
        <v>10</v>
      </c>
      <c r="E1176" s="475">
        <f t="shared" si="64"/>
        <v>-0.926</v>
      </c>
      <c r="F1176" s="185" t="str">
        <f t="shared" si="65"/>
        <v>是</v>
      </c>
      <c r="G1176" s="204" t="str">
        <f t="shared" si="66"/>
        <v>项</v>
      </c>
    </row>
    <row r="1177" ht="36" customHeight="1" spans="1:7">
      <c r="A1177" s="478" t="s">
        <v>2104</v>
      </c>
      <c r="B1177" s="479" t="s">
        <v>2105</v>
      </c>
      <c r="C1177" s="480">
        <v>32</v>
      </c>
      <c r="D1177" s="481">
        <v>19</v>
      </c>
      <c r="E1177" s="475">
        <f t="shared" si="64"/>
        <v>-0.406</v>
      </c>
      <c r="F1177" s="185" t="str">
        <f t="shared" si="65"/>
        <v>是</v>
      </c>
      <c r="G1177" s="204" t="str">
        <f t="shared" si="66"/>
        <v>项</v>
      </c>
    </row>
    <row r="1178" ht="36" customHeight="1" spans="1:7">
      <c r="A1178" s="478" t="s">
        <v>2106</v>
      </c>
      <c r="B1178" s="479" t="s">
        <v>2107</v>
      </c>
      <c r="C1178" s="480">
        <v>0</v>
      </c>
      <c r="D1178" s="481">
        <v>0</v>
      </c>
      <c r="E1178" s="475" t="str">
        <f t="shared" si="64"/>
        <v/>
      </c>
      <c r="F1178" s="185" t="str">
        <f t="shared" si="65"/>
        <v>否</v>
      </c>
      <c r="G1178" s="204" t="str">
        <f t="shared" si="66"/>
        <v>项</v>
      </c>
    </row>
    <row r="1179" ht="36" customHeight="1" spans="1:7">
      <c r="A1179" s="478" t="s">
        <v>2108</v>
      </c>
      <c r="B1179" s="479" t="s">
        <v>2109</v>
      </c>
      <c r="C1179" s="480">
        <v>0</v>
      </c>
      <c r="D1179" s="481">
        <v>0</v>
      </c>
      <c r="E1179" s="475" t="str">
        <f t="shared" si="64"/>
        <v/>
      </c>
      <c r="F1179" s="185" t="str">
        <f t="shared" si="65"/>
        <v>否</v>
      </c>
      <c r="G1179" s="204" t="str">
        <f t="shared" si="66"/>
        <v>项</v>
      </c>
    </row>
    <row r="1180" ht="36" customHeight="1" spans="1:7">
      <c r="A1180" s="478" t="s">
        <v>2110</v>
      </c>
      <c r="B1180" s="479" t="s">
        <v>2111</v>
      </c>
      <c r="C1180" s="480">
        <v>5</v>
      </c>
      <c r="D1180" s="481">
        <v>19</v>
      </c>
      <c r="E1180" s="475">
        <f t="shared" si="64"/>
        <v>2.8</v>
      </c>
      <c r="F1180" s="185" t="str">
        <f t="shared" si="65"/>
        <v>是</v>
      </c>
      <c r="G1180" s="204" t="str">
        <f t="shared" si="66"/>
        <v>项</v>
      </c>
    </row>
    <row r="1181" ht="36" customHeight="1" spans="1:7">
      <c r="A1181" s="478" t="s">
        <v>2112</v>
      </c>
      <c r="B1181" s="479" t="s">
        <v>2113</v>
      </c>
      <c r="C1181" s="480">
        <v>0</v>
      </c>
      <c r="D1181" s="481">
        <v>0</v>
      </c>
      <c r="E1181" s="475" t="str">
        <f t="shared" si="64"/>
        <v/>
      </c>
      <c r="F1181" s="185" t="str">
        <f t="shared" si="65"/>
        <v>否</v>
      </c>
      <c r="G1181" s="204" t="str">
        <f t="shared" si="66"/>
        <v>项</v>
      </c>
    </row>
    <row r="1182" ht="36" customHeight="1" spans="1:7">
      <c r="A1182" s="478" t="s">
        <v>2114</v>
      </c>
      <c r="B1182" s="479" t="s">
        <v>2115</v>
      </c>
      <c r="C1182" s="480">
        <v>0</v>
      </c>
      <c r="D1182" s="481">
        <v>0</v>
      </c>
      <c r="E1182" s="475" t="str">
        <f t="shared" si="64"/>
        <v/>
      </c>
      <c r="F1182" s="185" t="str">
        <f t="shared" si="65"/>
        <v>否</v>
      </c>
      <c r="G1182" s="204" t="str">
        <f t="shared" si="66"/>
        <v>项</v>
      </c>
    </row>
    <row r="1183" ht="36" customHeight="1" spans="1:7">
      <c r="A1183" s="478" t="s">
        <v>2116</v>
      </c>
      <c r="B1183" s="479" t="s">
        <v>2117</v>
      </c>
      <c r="C1183" s="480">
        <v>0</v>
      </c>
      <c r="D1183" s="481">
        <v>0</v>
      </c>
      <c r="E1183" s="475" t="str">
        <f t="shared" si="64"/>
        <v/>
      </c>
      <c r="F1183" s="185" t="str">
        <f t="shared" si="65"/>
        <v>否</v>
      </c>
      <c r="G1183" s="204" t="str">
        <f t="shared" si="66"/>
        <v>项</v>
      </c>
    </row>
    <row r="1184" ht="36" customHeight="1" spans="1:7">
      <c r="A1184" s="478" t="s">
        <v>2118</v>
      </c>
      <c r="B1184" s="479" t="s">
        <v>2119</v>
      </c>
      <c r="C1184" s="480">
        <v>0</v>
      </c>
      <c r="D1184" s="481">
        <v>0</v>
      </c>
      <c r="E1184" s="475" t="str">
        <f t="shared" si="64"/>
        <v/>
      </c>
      <c r="F1184" s="185" t="str">
        <f t="shared" si="65"/>
        <v>否</v>
      </c>
      <c r="G1184" s="204" t="str">
        <f t="shared" si="66"/>
        <v>项</v>
      </c>
    </row>
    <row r="1185" ht="36" customHeight="1" spans="1:7">
      <c r="A1185" s="478" t="s">
        <v>2120</v>
      </c>
      <c r="B1185" s="479" t="s">
        <v>2121</v>
      </c>
      <c r="C1185" s="480">
        <v>0</v>
      </c>
      <c r="D1185" s="481">
        <v>0</v>
      </c>
      <c r="E1185" s="475" t="str">
        <f t="shared" si="64"/>
        <v/>
      </c>
      <c r="F1185" s="185" t="str">
        <f t="shared" si="65"/>
        <v>否</v>
      </c>
      <c r="G1185" s="204" t="str">
        <f t="shared" si="66"/>
        <v>项</v>
      </c>
    </row>
    <row r="1186" ht="36" customHeight="1" spans="1:7">
      <c r="A1186" s="478" t="s">
        <v>2122</v>
      </c>
      <c r="B1186" s="479" t="s">
        <v>2123</v>
      </c>
      <c r="C1186" s="480">
        <v>0</v>
      </c>
      <c r="D1186" s="481">
        <v>0</v>
      </c>
      <c r="E1186" s="475" t="str">
        <f t="shared" si="64"/>
        <v/>
      </c>
      <c r="F1186" s="185" t="str">
        <f t="shared" si="65"/>
        <v>否</v>
      </c>
      <c r="G1186" s="204" t="str">
        <f t="shared" si="66"/>
        <v>项</v>
      </c>
    </row>
    <row r="1187" ht="36" customHeight="1" spans="1:7">
      <c r="A1187" s="478" t="s">
        <v>2124</v>
      </c>
      <c r="B1187" s="479" t="s">
        <v>2125</v>
      </c>
      <c r="C1187" s="480">
        <v>0</v>
      </c>
      <c r="D1187" s="481">
        <v>0</v>
      </c>
      <c r="E1187" s="475" t="str">
        <f t="shared" si="64"/>
        <v/>
      </c>
      <c r="F1187" s="185" t="str">
        <f t="shared" si="65"/>
        <v>否</v>
      </c>
      <c r="G1187" s="204" t="str">
        <f t="shared" si="66"/>
        <v>项</v>
      </c>
    </row>
    <row r="1188" ht="36" customHeight="1" spans="1:7">
      <c r="A1188" s="478" t="s">
        <v>2126</v>
      </c>
      <c r="B1188" s="479" t="s">
        <v>2127</v>
      </c>
      <c r="C1188" s="480">
        <v>0</v>
      </c>
      <c r="D1188" s="481">
        <v>0</v>
      </c>
      <c r="E1188" s="475" t="str">
        <f t="shared" si="64"/>
        <v/>
      </c>
      <c r="F1188" s="185" t="str">
        <f t="shared" si="65"/>
        <v>否</v>
      </c>
      <c r="G1188" s="204" t="str">
        <f t="shared" si="66"/>
        <v>项</v>
      </c>
    </row>
    <row r="1189" ht="36" customHeight="1" spans="1:7">
      <c r="A1189" s="478" t="s">
        <v>2128</v>
      </c>
      <c r="B1189" s="479" t="s">
        <v>2129</v>
      </c>
      <c r="C1189" s="480">
        <v>0</v>
      </c>
      <c r="D1189" s="481">
        <v>0</v>
      </c>
      <c r="E1189" s="475" t="str">
        <f t="shared" si="64"/>
        <v/>
      </c>
      <c r="F1189" s="185" t="str">
        <f t="shared" si="65"/>
        <v>否</v>
      </c>
      <c r="G1189" s="204" t="str">
        <f t="shared" si="66"/>
        <v>项</v>
      </c>
    </row>
    <row r="1190" ht="36" customHeight="1" spans="1:7">
      <c r="A1190" s="478" t="s">
        <v>2130</v>
      </c>
      <c r="B1190" s="479" t="s">
        <v>2131</v>
      </c>
      <c r="C1190" s="480">
        <v>0</v>
      </c>
      <c r="D1190" s="481">
        <v>0</v>
      </c>
      <c r="E1190" s="475" t="str">
        <f t="shared" si="64"/>
        <v/>
      </c>
      <c r="F1190" s="185" t="str">
        <f t="shared" si="65"/>
        <v>否</v>
      </c>
      <c r="G1190" s="204" t="str">
        <f t="shared" si="66"/>
        <v>项</v>
      </c>
    </row>
    <row r="1191" ht="36" customHeight="1" spans="1:7">
      <c r="A1191" s="478" t="s">
        <v>2132</v>
      </c>
      <c r="B1191" s="479" t="s">
        <v>2133</v>
      </c>
      <c r="C1191" s="480">
        <v>0</v>
      </c>
      <c r="D1191" s="481">
        <v>0</v>
      </c>
      <c r="E1191" s="475" t="str">
        <f t="shared" si="64"/>
        <v/>
      </c>
      <c r="F1191" s="185" t="str">
        <f t="shared" si="65"/>
        <v>否</v>
      </c>
      <c r="G1191" s="204" t="str">
        <f t="shared" si="66"/>
        <v>项</v>
      </c>
    </row>
    <row r="1192" ht="36" customHeight="1" spans="1:7">
      <c r="A1192" s="478" t="s">
        <v>2134</v>
      </c>
      <c r="B1192" s="479" t="s">
        <v>2135</v>
      </c>
      <c r="C1192" s="480">
        <v>0</v>
      </c>
      <c r="D1192" s="481">
        <v>0</v>
      </c>
      <c r="E1192" s="475" t="str">
        <f t="shared" si="64"/>
        <v/>
      </c>
      <c r="F1192" s="185" t="str">
        <f t="shared" si="65"/>
        <v>否</v>
      </c>
      <c r="G1192" s="204" t="str">
        <f t="shared" si="66"/>
        <v>项</v>
      </c>
    </row>
    <row r="1193" ht="36" customHeight="1" spans="1:7">
      <c r="A1193" s="478" t="s">
        <v>2136</v>
      </c>
      <c r="B1193" s="479" t="s">
        <v>2137</v>
      </c>
      <c r="C1193" s="480">
        <v>0</v>
      </c>
      <c r="D1193" s="481">
        <v>0</v>
      </c>
      <c r="E1193" s="475" t="str">
        <f t="shared" si="64"/>
        <v/>
      </c>
      <c r="F1193" s="185" t="str">
        <f t="shared" si="65"/>
        <v>否</v>
      </c>
      <c r="G1193" s="204" t="str">
        <f t="shared" si="66"/>
        <v>项</v>
      </c>
    </row>
    <row r="1194" ht="36" customHeight="1" spans="1:7">
      <c r="A1194" s="478" t="s">
        <v>2138</v>
      </c>
      <c r="B1194" s="479" t="s">
        <v>2139</v>
      </c>
      <c r="C1194" s="480">
        <v>0</v>
      </c>
      <c r="D1194" s="481">
        <v>0</v>
      </c>
      <c r="E1194" s="475" t="str">
        <f t="shared" si="64"/>
        <v/>
      </c>
      <c r="F1194" s="185" t="str">
        <f t="shared" si="65"/>
        <v>否</v>
      </c>
      <c r="G1194" s="204" t="str">
        <f t="shared" si="66"/>
        <v>项</v>
      </c>
    </row>
    <row r="1195" ht="36" customHeight="1" spans="1:7">
      <c r="A1195" s="478" t="s">
        <v>2140</v>
      </c>
      <c r="B1195" s="479" t="s">
        <v>2141</v>
      </c>
      <c r="C1195" s="480">
        <v>0</v>
      </c>
      <c r="D1195" s="481">
        <v>0</v>
      </c>
      <c r="E1195" s="475" t="str">
        <f t="shared" si="64"/>
        <v/>
      </c>
      <c r="F1195" s="185" t="str">
        <f t="shared" si="65"/>
        <v>否</v>
      </c>
      <c r="G1195" s="204" t="str">
        <f t="shared" si="66"/>
        <v>项</v>
      </c>
    </row>
    <row r="1196" ht="36" customHeight="1" spans="1:7">
      <c r="A1196" s="478" t="s">
        <v>2142</v>
      </c>
      <c r="B1196" s="479" t="s">
        <v>2143</v>
      </c>
      <c r="C1196" s="480">
        <v>0</v>
      </c>
      <c r="D1196" s="481">
        <v>0</v>
      </c>
      <c r="E1196" s="475" t="str">
        <f t="shared" si="64"/>
        <v/>
      </c>
      <c r="F1196" s="185" t="str">
        <f t="shared" si="65"/>
        <v>否</v>
      </c>
      <c r="G1196" s="204" t="str">
        <f t="shared" si="66"/>
        <v>项</v>
      </c>
    </row>
    <row r="1197" ht="36" customHeight="1" spans="1:7">
      <c r="A1197" s="478" t="s">
        <v>2144</v>
      </c>
      <c r="B1197" s="479" t="s">
        <v>154</v>
      </c>
      <c r="C1197" s="480">
        <v>522</v>
      </c>
      <c r="D1197" s="481">
        <v>548</v>
      </c>
      <c r="E1197" s="475">
        <f t="shared" si="64"/>
        <v>0.05</v>
      </c>
      <c r="F1197" s="185" t="str">
        <f t="shared" si="65"/>
        <v>是</v>
      </c>
      <c r="G1197" s="204" t="str">
        <f t="shared" si="66"/>
        <v>项</v>
      </c>
    </row>
    <row r="1198" ht="36" customHeight="1" spans="1:7">
      <c r="A1198" s="478" t="s">
        <v>2145</v>
      </c>
      <c r="B1198" s="479" t="s">
        <v>2146</v>
      </c>
      <c r="C1198" s="480">
        <v>100</v>
      </c>
      <c r="D1198" s="481">
        <v>0</v>
      </c>
      <c r="E1198" s="475">
        <f t="shared" si="64"/>
        <v>-1</v>
      </c>
      <c r="F1198" s="185" t="str">
        <f t="shared" si="65"/>
        <v>是</v>
      </c>
      <c r="G1198" s="204" t="str">
        <f t="shared" si="66"/>
        <v>项</v>
      </c>
    </row>
    <row r="1199" ht="36" customHeight="1" spans="1:7">
      <c r="A1199" s="472" t="s">
        <v>2147</v>
      </c>
      <c r="B1199" s="274" t="s">
        <v>2148</v>
      </c>
      <c r="C1199" s="498">
        <f>SUM(C1200:C1213)</f>
        <v>75</v>
      </c>
      <c r="D1199" s="499">
        <f>SUM(D1200:D1213)</f>
        <v>81</v>
      </c>
      <c r="E1199" s="475">
        <f t="shared" si="64"/>
        <v>0.08</v>
      </c>
      <c r="F1199" s="185" t="str">
        <f t="shared" si="65"/>
        <v>是</v>
      </c>
      <c r="G1199" s="204" t="str">
        <f t="shared" si="66"/>
        <v>款</v>
      </c>
    </row>
    <row r="1200" ht="36" customHeight="1" spans="1:7">
      <c r="A1200" s="478" t="s">
        <v>2149</v>
      </c>
      <c r="B1200" s="479" t="s">
        <v>136</v>
      </c>
      <c r="C1200" s="480">
        <v>33</v>
      </c>
      <c r="D1200" s="481">
        <v>27</v>
      </c>
      <c r="E1200" s="475">
        <f t="shared" si="64"/>
        <v>-0.182</v>
      </c>
      <c r="F1200" s="185" t="str">
        <f t="shared" si="65"/>
        <v>是</v>
      </c>
      <c r="G1200" s="204" t="str">
        <f t="shared" si="66"/>
        <v>项</v>
      </c>
    </row>
    <row r="1201" ht="36" customHeight="1" spans="1:7">
      <c r="A1201" s="478" t="s">
        <v>2150</v>
      </c>
      <c r="B1201" s="479" t="s">
        <v>138</v>
      </c>
      <c r="C1201" s="480">
        <v>0</v>
      </c>
      <c r="D1201" s="481">
        <v>0</v>
      </c>
      <c r="E1201" s="475" t="str">
        <f t="shared" si="64"/>
        <v/>
      </c>
      <c r="F1201" s="185" t="str">
        <f t="shared" si="65"/>
        <v>否</v>
      </c>
      <c r="G1201" s="204" t="str">
        <f t="shared" si="66"/>
        <v>项</v>
      </c>
    </row>
    <row r="1202" ht="36" customHeight="1" spans="1:7">
      <c r="A1202" s="478" t="s">
        <v>2151</v>
      </c>
      <c r="B1202" s="479" t="s">
        <v>140</v>
      </c>
      <c r="C1202" s="480">
        <v>0</v>
      </c>
      <c r="D1202" s="481">
        <v>0</v>
      </c>
      <c r="E1202" s="475" t="str">
        <f t="shared" si="64"/>
        <v/>
      </c>
      <c r="F1202" s="185" t="str">
        <f t="shared" si="65"/>
        <v>否</v>
      </c>
      <c r="G1202" s="204" t="str">
        <f t="shared" si="66"/>
        <v>项</v>
      </c>
    </row>
    <row r="1203" ht="36" customHeight="1" spans="1:7">
      <c r="A1203" s="478" t="s">
        <v>2152</v>
      </c>
      <c r="B1203" s="479" t="s">
        <v>2153</v>
      </c>
      <c r="C1203" s="480">
        <v>24</v>
      </c>
      <c r="D1203" s="481">
        <v>24</v>
      </c>
      <c r="E1203" s="475">
        <f t="shared" si="64"/>
        <v>0</v>
      </c>
      <c r="F1203" s="185" t="str">
        <f t="shared" si="65"/>
        <v>是</v>
      </c>
      <c r="G1203" s="204" t="str">
        <f t="shared" si="66"/>
        <v>项</v>
      </c>
    </row>
    <row r="1204" ht="36" customHeight="1" spans="1:7">
      <c r="A1204" s="478" t="s">
        <v>2154</v>
      </c>
      <c r="B1204" s="479" t="s">
        <v>2155</v>
      </c>
      <c r="C1204" s="480">
        <v>0</v>
      </c>
      <c r="D1204" s="481">
        <v>0</v>
      </c>
      <c r="E1204" s="475" t="str">
        <f t="shared" si="64"/>
        <v/>
      </c>
      <c r="F1204" s="185" t="str">
        <f t="shared" si="65"/>
        <v>否</v>
      </c>
      <c r="G1204" s="204" t="str">
        <f t="shared" si="66"/>
        <v>项</v>
      </c>
    </row>
    <row r="1205" ht="36" customHeight="1" spans="1:7">
      <c r="A1205" s="478" t="s">
        <v>2156</v>
      </c>
      <c r="B1205" s="479" t="s">
        <v>2157</v>
      </c>
      <c r="C1205" s="480">
        <v>0</v>
      </c>
      <c r="D1205" s="481">
        <v>0</v>
      </c>
      <c r="E1205" s="475" t="str">
        <f t="shared" si="64"/>
        <v/>
      </c>
      <c r="F1205" s="185" t="str">
        <f t="shared" si="65"/>
        <v>否</v>
      </c>
      <c r="G1205" s="204" t="str">
        <f t="shared" si="66"/>
        <v>项</v>
      </c>
    </row>
    <row r="1206" ht="36" customHeight="1" spans="1:7">
      <c r="A1206" s="478" t="s">
        <v>2158</v>
      </c>
      <c r="B1206" s="479" t="s">
        <v>2159</v>
      </c>
      <c r="C1206" s="480">
        <v>0</v>
      </c>
      <c r="D1206" s="481">
        <v>0</v>
      </c>
      <c r="E1206" s="475" t="str">
        <f t="shared" si="64"/>
        <v/>
      </c>
      <c r="F1206" s="185" t="str">
        <f t="shared" si="65"/>
        <v>否</v>
      </c>
      <c r="G1206" s="204" t="str">
        <f t="shared" si="66"/>
        <v>项</v>
      </c>
    </row>
    <row r="1207" ht="36" customHeight="1" spans="1:7">
      <c r="A1207" s="478" t="s">
        <v>2160</v>
      </c>
      <c r="B1207" s="479" t="s">
        <v>2161</v>
      </c>
      <c r="C1207" s="480">
        <v>0</v>
      </c>
      <c r="D1207" s="481">
        <v>0</v>
      </c>
      <c r="E1207" s="475" t="str">
        <f t="shared" si="64"/>
        <v/>
      </c>
      <c r="F1207" s="185" t="str">
        <f t="shared" si="65"/>
        <v>否</v>
      </c>
      <c r="G1207" s="204" t="str">
        <f t="shared" si="66"/>
        <v>项</v>
      </c>
    </row>
    <row r="1208" ht="36" customHeight="1" spans="1:7">
      <c r="A1208" s="478" t="s">
        <v>2162</v>
      </c>
      <c r="B1208" s="479" t="s">
        <v>2163</v>
      </c>
      <c r="C1208" s="480">
        <v>0</v>
      </c>
      <c r="D1208" s="481">
        <v>0</v>
      </c>
      <c r="E1208" s="475" t="str">
        <f t="shared" si="64"/>
        <v/>
      </c>
      <c r="F1208" s="185" t="str">
        <f t="shared" si="65"/>
        <v>否</v>
      </c>
      <c r="G1208" s="204" t="str">
        <f t="shared" si="66"/>
        <v>项</v>
      </c>
    </row>
    <row r="1209" ht="36" customHeight="1" spans="1:7">
      <c r="A1209" s="478" t="s">
        <v>2164</v>
      </c>
      <c r="B1209" s="479" t="s">
        <v>2165</v>
      </c>
      <c r="C1209" s="480">
        <v>0</v>
      </c>
      <c r="D1209" s="481">
        <v>0</v>
      </c>
      <c r="E1209" s="475" t="str">
        <f t="shared" si="64"/>
        <v/>
      </c>
      <c r="F1209" s="185" t="str">
        <f t="shared" si="65"/>
        <v>否</v>
      </c>
      <c r="G1209" s="204" t="str">
        <f t="shared" si="66"/>
        <v>项</v>
      </c>
    </row>
    <row r="1210" ht="36" customHeight="1" spans="1:7">
      <c r="A1210" s="478" t="s">
        <v>2166</v>
      </c>
      <c r="B1210" s="479" t="s">
        <v>2167</v>
      </c>
      <c r="C1210" s="480">
        <v>0</v>
      </c>
      <c r="D1210" s="481">
        <v>0</v>
      </c>
      <c r="E1210" s="475" t="str">
        <f t="shared" si="64"/>
        <v/>
      </c>
      <c r="F1210" s="185" t="str">
        <f t="shared" si="65"/>
        <v>否</v>
      </c>
      <c r="G1210" s="204" t="str">
        <f t="shared" si="66"/>
        <v>项</v>
      </c>
    </row>
    <row r="1211" ht="36" customHeight="1" spans="1:7">
      <c r="A1211" s="478" t="s">
        <v>2168</v>
      </c>
      <c r="B1211" s="479" t="s">
        <v>2169</v>
      </c>
      <c r="C1211" s="480">
        <v>0</v>
      </c>
      <c r="D1211" s="481">
        <v>0</v>
      </c>
      <c r="E1211" s="475" t="str">
        <f t="shared" si="64"/>
        <v/>
      </c>
      <c r="F1211" s="185" t="str">
        <f t="shared" si="65"/>
        <v>否</v>
      </c>
      <c r="G1211" s="204" t="str">
        <f t="shared" si="66"/>
        <v>项</v>
      </c>
    </row>
    <row r="1212" ht="36" customHeight="1" spans="1:7">
      <c r="A1212" s="478" t="s">
        <v>2170</v>
      </c>
      <c r="B1212" s="479" t="s">
        <v>2171</v>
      </c>
      <c r="C1212" s="480">
        <v>0</v>
      </c>
      <c r="D1212" s="481">
        <v>0</v>
      </c>
      <c r="E1212" s="475" t="str">
        <f t="shared" si="64"/>
        <v/>
      </c>
      <c r="F1212" s="185" t="str">
        <f t="shared" si="65"/>
        <v>否</v>
      </c>
      <c r="G1212" s="204" t="str">
        <f t="shared" si="66"/>
        <v>项</v>
      </c>
    </row>
    <row r="1213" ht="36" customHeight="1" spans="1:7">
      <c r="A1213" s="478" t="s">
        <v>2172</v>
      </c>
      <c r="B1213" s="479" t="s">
        <v>2173</v>
      </c>
      <c r="C1213" s="480">
        <v>18</v>
      </c>
      <c r="D1213" s="481">
        <v>30</v>
      </c>
      <c r="E1213" s="475">
        <f t="shared" si="64"/>
        <v>0.667</v>
      </c>
      <c r="F1213" s="185" t="str">
        <f t="shared" si="65"/>
        <v>是</v>
      </c>
      <c r="G1213" s="204" t="str">
        <f t="shared" si="66"/>
        <v>项</v>
      </c>
    </row>
    <row r="1214" ht="36" customHeight="1" spans="1:7">
      <c r="A1214" s="472" t="s">
        <v>2174</v>
      </c>
      <c r="B1214" s="274" t="s">
        <v>2175</v>
      </c>
      <c r="C1214" s="486">
        <f>SUM(C1215)</f>
        <v>0</v>
      </c>
      <c r="D1214" s="487">
        <f>SUM(D1215)</f>
        <v>0</v>
      </c>
      <c r="E1214" s="475" t="str">
        <f t="shared" si="64"/>
        <v/>
      </c>
      <c r="F1214" s="185" t="str">
        <f t="shared" si="65"/>
        <v>否</v>
      </c>
      <c r="G1214" s="204" t="str">
        <f t="shared" si="66"/>
        <v>款</v>
      </c>
    </row>
    <row r="1215" ht="36" customHeight="1" spans="1:7">
      <c r="A1215" s="479">
        <v>2209999</v>
      </c>
      <c r="B1215" s="479" t="s">
        <v>2176</v>
      </c>
      <c r="C1215" s="480">
        <v>0</v>
      </c>
      <c r="D1215" s="481">
        <v>0</v>
      </c>
      <c r="E1215" s="475" t="str">
        <f t="shared" si="64"/>
        <v/>
      </c>
      <c r="F1215" s="185" t="str">
        <f t="shared" si="65"/>
        <v>否</v>
      </c>
      <c r="G1215" s="204" t="str">
        <f t="shared" si="66"/>
        <v>项</v>
      </c>
    </row>
    <row r="1216" ht="36" customHeight="1" spans="1:7">
      <c r="A1216" s="274" t="s">
        <v>2177</v>
      </c>
      <c r="B1216" s="495" t="s">
        <v>526</v>
      </c>
      <c r="C1216" s="496">
        <v>0</v>
      </c>
      <c r="D1216" s="497"/>
      <c r="E1216" s="475" t="str">
        <f t="shared" si="64"/>
        <v/>
      </c>
      <c r="F1216" s="185" t="str">
        <f t="shared" si="65"/>
        <v>否</v>
      </c>
      <c r="G1216" s="204" t="str">
        <f t="shared" si="66"/>
        <v>项</v>
      </c>
    </row>
    <row r="1217" ht="36" customHeight="1" spans="1:7">
      <c r="A1217" s="472" t="s">
        <v>81</v>
      </c>
      <c r="B1217" s="274" t="s">
        <v>82</v>
      </c>
      <c r="C1217" s="476">
        <f>SUM(C1218,C1230,C1234)</f>
        <v>37328</v>
      </c>
      <c r="D1217" s="485">
        <f>SUM(D1218,D1230,D1234)</f>
        <v>16079</v>
      </c>
      <c r="E1217" s="475">
        <f t="shared" si="64"/>
        <v>-0.569</v>
      </c>
      <c r="F1217" s="185" t="str">
        <f t="shared" si="65"/>
        <v>是</v>
      </c>
      <c r="G1217" s="204" t="str">
        <f t="shared" si="66"/>
        <v>类</v>
      </c>
    </row>
    <row r="1218" ht="36" customHeight="1" spans="1:7">
      <c r="A1218" s="472" t="s">
        <v>2178</v>
      </c>
      <c r="B1218" s="274" t="s">
        <v>2179</v>
      </c>
      <c r="C1218" s="498">
        <f>SUM(C1219:C1229)</f>
        <v>29679</v>
      </c>
      <c r="D1218" s="499">
        <f>SUM(D1219:D1229)</f>
        <v>8285</v>
      </c>
      <c r="E1218" s="475">
        <f t="shared" si="64"/>
        <v>-0.721</v>
      </c>
      <c r="F1218" s="185" t="str">
        <f t="shared" si="65"/>
        <v>是</v>
      </c>
      <c r="G1218" s="204" t="str">
        <f t="shared" si="66"/>
        <v>款</v>
      </c>
    </row>
    <row r="1219" ht="36" customHeight="1" spans="1:7">
      <c r="A1219" s="478" t="s">
        <v>2180</v>
      </c>
      <c r="B1219" s="479" t="s">
        <v>2181</v>
      </c>
      <c r="C1219" s="480">
        <v>0</v>
      </c>
      <c r="D1219" s="481">
        <v>0</v>
      </c>
      <c r="E1219" s="475" t="str">
        <f t="shared" si="64"/>
        <v/>
      </c>
      <c r="F1219" s="185" t="str">
        <f t="shared" si="65"/>
        <v>否</v>
      </c>
      <c r="G1219" s="204" t="str">
        <f t="shared" si="66"/>
        <v>项</v>
      </c>
    </row>
    <row r="1220" ht="36" customHeight="1" spans="1:7">
      <c r="A1220" s="478" t="s">
        <v>2182</v>
      </c>
      <c r="B1220" s="479" t="s">
        <v>2183</v>
      </c>
      <c r="C1220" s="480">
        <v>0</v>
      </c>
      <c r="D1220" s="481">
        <v>0</v>
      </c>
      <c r="E1220" s="475" t="str">
        <f t="shared" si="64"/>
        <v/>
      </c>
      <c r="F1220" s="185" t="str">
        <f t="shared" si="65"/>
        <v>否</v>
      </c>
      <c r="G1220" s="204" t="str">
        <f t="shared" si="66"/>
        <v>项</v>
      </c>
    </row>
    <row r="1221" ht="36" customHeight="1" spans="1:7">
      <c r="A1221" s="478" t="s">
        <v>2184</v>
      </c>
      <c r="B1221" s="479" t="s">
        <v>2185</v>
      </c>
      <c r="C1221" s="480">
        <v>17442</v>
      </c>
      <c r="D1221" s="481">
        <v>3386</v>
      </c>
      <c r="E1221" s="475">
        <f t="shared" si="64"/>
        <v>-0.806</v>
      </c>
      <c r="F1221" s="185" t="str">
        <f t="shared" si="65"/>
        <v>是</v>
      </c>
      <c r="G1221" s="204" t="str">
        <f t="shared" si="66"/>
        <v>项</v>
      </c>
    </row>
    <row r="1222" ht="36" customHeight="1" spans="1:7">
      <c r="A1222" s="478" t="s">
        <v>2186</v>
      </c>
      <c r="B1222" s="479" t="s">
        <v>2187</v>
      </c>
      <c r="C1222" s="480">
        <v>0</v>
      </c>
      <c r="D1222" s="481">
        <v>0</v>
      </c>
      <c r="E1222" s="475" t="str">
        <f t="shared" si="64"/>
        <v/>
      </c>
      <c r="F1222" s="185" t="str">
        <f t="shared" si="65"/>
        <v>否</v>
      </c>
      <c r="G1222" s="204" t="str">
        <f t="shared" si="66"/>
        <v>项</v>
      </c>
    </row>
    <row r="1223" ht="36" customHeight="1" spans="1:7">
      <c r="A1223" s="478" t="s">
        <v>2188</v>
      </c>
      <c r="B1223" s="479" t="s">
        <v>2189</v>
      </c>
      <c r="C1223" s="480">
        <v>4305</v>
      </c>
      <c r="D1223" s="481">
        <v>1899</v>
      </c>
      <c r="E1223" s="475">
        <f t="shared" si="64"/>
        <v>-0.559</v>
      </c>
      <c r="F1223" s="185" t="str">
        <f t="shared" si="65"/>
        <v>是</v>
      </c>
      <c r="G1223" s="204" t="str">
        <f t="shared" si="66"/>
        <v>项</v>
      </c>
    </row>
    <row r="1224" ht="36" customHeight="1" spans="1:7">
      <c r="A1224" s="478" t="s">
        <v>2190</v>
      </c>
      <c r="B1224" s="479" t="s">
        <v>2191</v>
      </c>
      <c r="C1224" s="480">
        <v>3576</v>
      </c>
      <c r="D1224" s="481">
        <v>0</v>
      </c>
      <c r="E1224" s="475">
        <f t="shared" si="64"/>
        <v>-1</v>
      </c>
      <c r="F1224" s="185" t="str">
        <f t="shared" si="65"/>
        <v>是</v>
      </c>
      <c r="G1224" s="204" t="str">
        <f t="shared" si="66"/>
        <v>项</v>
      </c>
    </row>
    <row r="1225" ht="36" customHeight="1" spans="1:7">
      <c r="A1225" s="478" t="s">
        <v>2192</v>
      </c>
      <c r="B1225" s="479" t="s">
        <v>2193</v>
      </c>
      <c r="C1225" s="480">
        <v>500</v>
      </c>
      <c r="D1225" s="481">
        <v>300</v>
      </c>
      <c r="E1225" s="475">
        <f t="shared" si="64"/>
        <v>-0.4</v>
      </c>
      <c r="F1225" s="185" t="str">
        <f t="shared" si="65"/>
        <v>是</v>
      </c>
      <c r="G1225" s="204" t="str">
        <f t="shared" si="66"/>
        <v>项</v>
      </c>
    </row>
    <row r="1226" ht="36" customHeight="1" spans="1:7">
      <c r="A1226" s="478" t="s">
        <v>2194</v>
      </c>
      <c r="B1226" s="479" t="s">
        <v>2195</v>
      </c>
      <c r="C1226" s="480">
        <v>3856</v>
      </c>
      <c r="D1226" s="481">
        <v>1700</v>
      </c>
      <c r="E1226" s="475">
        <f t="shared" si="64"/>
        <v>-0.559</v>
      </c>
      <c r="F1226" s="185" t="str">
        <f t="shared" si="65"/>
        <v>是</v>
      </c>
      <c r="G1226" s="204" t="str">
        <f t="shared" si="66"/>
        <v>项</v>
      </c>
    </row>
    <row r="1227" ht="36" customHeight="1" spans="1:7">
      <c r="A1227" s="478" t="s">
        <v>2196</v>
      </c>
      <c r="B1227" s="479" t="s">
        <v>2197</v>
      </c>
      <c r="C1227" s="480">
        <v>0</v>
      </c>
      <c r="D1227" s="481">
        <v>0</v>
      </c>
      <c r="E1227" s="475" t="str">
        <f t="shared" si="64"/>
        <v/>
      </c>
      <c r="F1227" s="185" t="str">
        <f t="shared" si="65"/>
        <v>否</v>
      </c>
      <c r="G1227" s="204" t="str">
        <f t="shared" si="66"/>
        <v>项</v>
      </c>
    </row>
    <row r="1228" ht="36" customHeight="1" spans="1:6">
      <c r="A1228" s="492">
        <v>2210110</v>
      </c>
      <c r="B1228" s="493" t="s">
        <v>2198</v>
      </c>
      <c r="C1228" s="507"/>
      <c r="D1228" s="481">
        <v>1000</v>
      </c>
      <c r="E1228" s="475"/>
      <c r="F1228" s="185"/>
    </row>
    <row r="1229" ht="36" customHeight="1" spans="1:7">
      <c r="A1229" s="478" t="s">
        <v>2199</v>
      </c>
      <c r="B1229" s="479" t="s">
        <v>2200</v>
      </c>
      <c r="C1229" s="480">
        <v>0</v>
      </c>
      <c r="D1229" s="481">
        <v>0</v>
      </c>
      <c r="E1229" s="475" t="str">
        <f t="shared" ref="E1229:E1236" si="67">IF(C1229&gt;0,D1229/C1229-1,IF(C1229&lt;0,-(D1229/C1229-1),""))</f>
        <v/>
      </c>
      <c r="F1229" s="185" t="str">
        <f t="shared" ref="F1229:F1236" si="68">IF(LEN(A1229)=3,"是",IF(B1229&lt;&gt;"",IF(SUM(C1229:D1229)&lt;&gt;0,"是","否"),"是"))</f>
        <v>否</v>
      </c>
      <c r="G1229" s="204" t="str">
        <f t="shared" ref="G1229:G1236" si="69">IF(LEN(A1229)=3,"类",IF(LEN(A1229)=5,"款","项"))</f>
        <v>项</v>
      </c>
    </row>
    <row r="1230" ht="36" customHeight="1" spans="1:7">
      <c r="A1230" s="472" t="s">
        <v>2201</v>
      </c>
      <c r="B1230" s="274" t="s">
        <v>2202</v>
      </c>
      <c r="C1230" s="498">
        <f>SUM(C1231:C1233)</f>
        <v>7649</v>
      </c>
      <c r="D1230" s="499">
        <f>SUM(D1231:D1233)</f>
        <v>7794</v>
      </c>
      <c r="E1230" s="475">
        <f t="shared" si="67"/>
        <v>0.019</v>
      </c>
      <c r="F1230" s="185" t="str">
        <f t="shared" si="68"/>
        <v>是</v>
      </c>
      <c r="G1230" s="204" t="str">
        <f t="shared" si="69"/>
        <v>款</v>
      </c>
    </row>
    <row r="1231" ht="36" customHeight="1" spans="1:7">
      <c r="A1231" s="478" t="s">
        <v>2203</v>
      </c>
      <c r="B1231" s="479" t="s">
        <v>2204</v>
      </c>
      <c r="C1231" s="480">
        <v>7649</v>
      </c>
      <c r="D1231" s="481">
        <v>7794</v>
      </c>
      <c r="E1231" s="475">
        <f t="shared" si="67"/>
        <v>0.019</v>
      </c>
      <c r="F1231" s="185" t="str">
        <f t="shared" si="68"/>
        <v>是</v>
      </c>
      <c r="G1231" s="204" t="str">
        <f t="shared" si="69"/>
        <v>项</v>
      </c>
    </row>
    <row r="1232" ht="36" customHeight="1" spans="1:7">
      <c r="A1232" s="478" t="s">
        <v>2205</v>
      </c>
      <c r="B1232" s="479" t="s">
        <v>2206</v>
      </c>
      <c r="C1232" s="480">
        <v>0</v>
      </c>
      <c r="D1232" s="481">
        <v>0</v>
      </c>
      <c r="E1232" s="475" t="str">
        <f t="shared" si="67"/>
        <v/>
      </c>
      <c r="F1232" s="185" t="str">
        <f t="shared" si="68"/>
        <v>否</v>
      </c>
      <c r="G1232" s="204" t="str">
        <f t="shared" si="69"/>
        <v>项</v>
      </c>
    </row>
    <row r="1233" ht="36" customHeight="1" spans="1:7">
      <c r="A1233" s="478" t="s">
        <v>2207</v>
      </c>
      <c r="B1233" s="479" t="s">
        <v>2208</v>
      </c>
      <c r="C1233" s="480">
        <v>0</v>
      </c>
      <c r="D1233" s="481">
        <v>0</v>
      </c>
      <c r="E1233" s="475" t="str">
        <f t="shared" si="67"/>
        <v/>
      </c>
      <c r="F1233" s="185" t="str">
        <f t="shared" si="68"/>
        <v>否</v>
      </c>
      <c r="G1233" s="204" t="str">
        <f t="shared" si="69"/>
        <v>项</v>
      </c>
    </row>
    <row r="1234" ht="36" customHeight="1" spans="1:7">
      <c r="A1234" s="472" t="s">
        <v>2209</v>
      </c>
      <c r="B1234" s="274" t="s">
        <v>2210</v>
      </c>
      <c r="C1234" s="486">
        <f>SUM(C1235:C1237)</f>
        <v>0</v>
      </c>
      <c r="D1234" s="487">
        <f>SUM(D1235:D1237)</f>
        <v>0</v>
      </c>
      <c r="E1234" s="475" t="str">
        <f t="shared" si="67"/>
        <v/>
      </c>
      <c r="F1234" s="185" t="str">
        <f t="shared" si="68"/>
        <v>否</v>
      </c>
      <c r="G1234" s="204" t="str">
        <f t="shared" si="69"/>
        <v>款</v>
      </c>
    </row>
    <row r="1235" ht="36" customHeight="1" spans="1:7">
      <c r="A1235" s="478" t="s">
        <v>2211</v>
      </c>
      <c r="B1235" s="479" t="s">
        <v>2212</v>
      </c>
      <c r="C1235" s="480">
        <v>0</v>
      </c>
      <c r="D1235" s="481">
        <v>0</v>
      </c>
      <c r="E1235" s="475" t="str">
        <f t="shared" si="67"/>
        <v/>
      </c>
      <c r="F1235" s="185" t="str">
        <f t="shared" si="68"/>
        <v>否</v>
      </c>
      <c r="G1235" s="204" t="str">
        <f t="shared" si="69"/>
        <v>项</v>
      </c>
    </row>
    <row r="1236" ht="36" customHeight="1" spans="1:7">
      <c r="A1236" s="478" t="s">
        <v>2213</v>
      </c>
      <c r="B1236" s="479" t="s">
        <v>2214</v>
      </c>
      <c r="C1236" s="480">
        <v>0</v>
      </c>
      <c r="D1236" s="481">
        <v>0</v>
      </c>
      <c r="E1236" s="475" t="str">
        <f t="shared" si="67"/>
        <v/>
      </c>
      <c r="F1236" s="185" t="str">
        <f t="shared" si="68"/>
        <v>否</v>
      </c>
      <c r="G1236" s="204" t="str">
        <f t="shared" si="69"/>
        <v>项</v>
      </c>
    </row>
    <row r="1237" ht="36" customHeight="1" spans="1:7">
      <c r="A1237" s="478" t="s">
        <v>2215</v>
      </c>
      <c r="B1237" s="479" t="s">
        <v>2216</v>
      </c>
      <c r="C1237" s="480">
        <v>0</v>
      </c>
      <c r="D1237" s="481">
        <v>0</v>
      </c>
      <c r="E1237" s="475" t="str">
        <f t="shared" ref="E1237:E1300" si="70">IF(C1237&gt;0,D1237/C1237-1,IF(C1237&lt;0,-(D1237/C1237-1),""))</f>
        <v/>
      </c>
      <c r="F1237" s="185" t="str">
        <f t="shared" ref="F1237:F1300" si="71">IF(LEN(A1237)=3,"是",IF(B1237&lt;&gt;"",IF(SUM(C1237:D1237)&lt;&gt;0,"是","否"),"是"))</f>
        <v>否</v>
      </c>
      <c r="G1237" s="204" t="str">
        <f t="shared" ref="G1237:G1300" si="72">IF(LEN(A1237)=3,"类",IF(LEN(A1237)=5,"款","项"))</f>
        <v>项</v>
      </c>
    </row>
    <row r="1238" ht="36" customHeight="1" spans="1:7">
      <c r="A1238" s="494" t="s">
        <v>2217</v>
      </c>
      <c r="B1238" s="495" t="s">
        <v>526</v>
      </c>
      <c r="C1238" s="496">
        <v>0</v>
      </c>
      <c r="D1238" s="497"/>
      <c r="E1238" s="475" t="str">
        <f t="shared" si="70"/>
        <v/>
      </c>
      <c r="F1238" s="185" t="str">
        <f t="shared" si="71"/>
        <v>否</v>
      </c>
      <c r="G1238" s="204" t="str">
        <f t="shared" si="72"/>
        <v>项</v>
      </c>
    </row>
    <row r="1239" ht="36" customHeight="1" spans="1:7">
      <c r="A1239" s="472" t="s">
        <v>83</v>
      </c>
      <c r="B1239" s="274" t="s">
        <v>84</v>
      </c>
      <c r="C1239" s="473">
        <f>SUM(C1240,C1258,C1272,C1278,C1284)</f>
        <v>255</v>
      </c>
      <c r="D1239" s="474">
        <f>SUM(D1240,D1258,D1272,D1278,D1284)</f>
        <v>4811</v>
      </c>
      <c r="E1239" s="475">
        <f t="shared" si="70"/>
        <v>17.867</v>
      </c>
      <c r="F1239" s="185" t="str">
        <f t="shared" si="71"/>
        <v>是</v>
      </c>
      <c r="G1239" s="204" t="str">
        <f t="shared" si="72"/>
        <v>类</v>
      </c>
    </row>
    <row r="1240" ht="36" customHeight="1" spans="1:7">
      <c r="A1240" s="472" t="s">
        <v>2218</v>
      </c>
      <c r="B1240" s="274" t="s">
        <v>2219</v>
      </c>
      <c r="C1240" s="476">
        <f>SUM(C1241:C1257)</f>
        <v>250</v>
      </c>
      <c r="D1240" s="477">
        <f>SUM(D1241:D1257)</f>
        <v>260</v>
      </c>
      <c r="E1240" s="475">
        <f t="shared" si="70"/>
        <v>0.04</v>
      </c>
      <c r="F1240" s="185" t="str">
        <f t="shared" si="71"/>
        <v>是</v>
      </c>
      <c r="G1240" s="204" t="str">
        <f t="shared" si="72"/>
        <v>款</v>
      </c>
    </row>
    <row r="1241" ht="36" customHeight="1" spans="1:7">
      <c r="A1241" s="478" t="s">
        <v>2220</v>
      </c>
      <c r="B1241" s="479" t="s">
        <v>136</v>
      </c>
      <c r="C1241" s="480">
        <v>0</v>
      </c>
      <c r="D1241" s="481">
        <v>0</v>
      </c>
      <c r="E1241" s="475" t="str">
        <f t="shared" si="70"/>
        <v/>
      </c>
      <c r="F1241" s="185" t="str">
        <f t="shared" si="71"/>
        <v>否</v>
      </c>
      <c r="G1241" s="204" t="str">
        <f t="shared" si="72"/>
        <v>项</v>
      </c>
    </row>
    <row r="1242" ht="36" customHeight="1" spans="1:7">
      <c r="A1242" s="478" t="s">
        <v>2221</v>
      </c>
      <c r="B1242" s="479" t="s">
        <v>138</v>
      </c>
      <c r="C1242" s="480">
        <v>0</v>
      </c>
      <c r="D1242" s="481">
        <v>0</v>
      </c>
      <c r="E1242" s="475" t="str">
        <f t="shared" si="70"/>
        <v/>
      </c>
      <c r="F1242" s="185" t="str">
        <f t="shared" si="71"/>
        <v>否</v>
      </c>
      <c r="G1242" s="204" t="str">
        <f t="shared" si="72"/>
        <v>项</v>
      </c>
    </row>
    <row r="1243" ht="36" customHeight="1" spans="1:7">
      <c r="A1243" s="478" t="s">
        <v>2222</v>
      </c>
      <c r="B1243" s="479" t="s">
        <v>140</v>
      </c>
      <c r="C1243" s="480">
        <v>0</v>
      </c>
      <c r="D1243" s="481">
        <v>0</v>
      </c>
      <c r="E1243" s="475" t="str">
        <f t="shared" si="70"/>
        <v/>
      </c>
      <c r="F1243" s="185" t="str">
        <f t="shared" si="71"/>
        <v>否</v>
      </c>
      <c r="G1243" s="204" t="str">
        <f t="shared" si="72"/>
        <v>项</v>
      </c>
    </row>
    <row r="1244" ht="36" customHeight="1" spans="1:7">
      <c r="A1244" s="478" t="s">
        <v>2223</v>
      </c>
      <c r="B1244" s="479" t="s">
        <v>2224</v>
      </c>
      <c r="C1244" s="480">
        <v>0</v>
      </c>
      <c r="D1244" s="481">
        <v>0</v>
      </c>
      <c r="E1244" s="475" t="str">
        <f t="shared" si="70"/>
        <v/>
      </c>
      <c r="F1244" s="185" t="str">
        <f t="shared" si="71"/>
        <v>否</v>
      </c>
      <c r="G1244" s="204" t="str">
        <f t="shared" si="72"/>
        <v>项</v>
      </c>
    </row>
    <row r="1245" ht="36" customHeight="1" spans="1:7">
      <c r="A1245" s="478" t="s">
        <v>2225</v>
      </c>
      <c r="B1245" s="479" t="s">
        <v>2226</v>
      </c>
      <c r="C1245" s="480">
        <v>120</v>
      </c>
      <c r="D1245" s="481">
        <v>0</v>
      </c>
      <c r="E1245" s="475">
        <f t="shared" si="70"/>
        <v>-1</v>
      </c>
      <c r="F1245" s="185" t="str">
        <f t="shared" si="71"/>
        <v>是</v>
      </c>
      <c r="G1245" s="204" t="str">
        <f t="shared" si="72"/>
        <v>项</v>
      </c>
    </row>
    <row r="1246" ht="36" customHeight="1" spans="1:7">
      <c r="A1246" s="478" t="s">
        <v>2227</v>
      </c>
      <c r="B1246" s="479" t="s">
        <v>2228</v>
      </c>
      <c r="C1246" s="480">
        <v>0</v>
      </c>
      <c r="D1246" s="481">
        <v>0</v>
      </c>
      <c r="E1246" s="475" t="str">
        <f t="shared" si="70"/>
        <v/>
      </c>
      <c r="F1246" s="185" t="str">
        <f t="shared" si="71"/>
        <v>否</v>
      </c>
      <c r="G1246" s="204" t="str">
        <f t="shared" si="72"/>
        <v>项</v>
      </c>
    </row>
    <row r="1247" ht="36" customHeight="1" spans="1:7">
      <c r="A1247" s="478" t="s">
        <v>2229</v>
      </c>
      <c r="B1247" s="479" t="s">
        <v>2230</v>
      </c>
      <c r="C1247" s="480">
        <v>0</v>
      </c>
      <c r="D1247" s="481">
        <v>0</v>
      </c>
      <c r="E1247" s="475" t="str">
        <f t="shared" si="70"/>
        <v/>
      </c>
      <c r="F1247" s="185" t="str">
        <f t="shared" si="71"/>
        <v>否</v>
      </c>
      <c r="G1247" s="204" t="str">
        <f t="shared" si="72"/>
        <v>项</v>
      </c>
    </row>
    <row r="1248" ht="36" customHeight="1" spans="1:7">
      <c r="A1248" s="478" t="s">
        <v>2231</v>
      </c>
      <c r="B1248" s="479" t="s">
        <v>2232</v>
      </c>
      <c r="C1248" s="480">
        <v>0</v>
      </c>
      <c r="D1248" s="481">
        <v>0</v>
      </c>
      <c r="E1248" s="475" t="str">
        <f t="shared" si="70"/>
        <v/>
      </c>
      <c r="F1248" s="185" t="str">
        <f t="shared" si="71"/>
        <v>否</v>
      </c>
      <c r="G1248" s="204" t="str">
        <f t="shared" si="72"/>
        <v>项</v>
      </c>
    </row>
    <row r="1249" ht="36" customHeight="1" spans="1:7">
      <c r="A1249" s="478" t="s">
        <v>2233</v>
      </c>
      <c r="B1249" s="479" t="s">
        <v>2234</v>
      </c>
      <c r="C1249" s="480">
        <v>0</v>
      </c>
      <c r="D1249" s="481">
        <v>0</v>
      </c>
      <c r="E1249" s="475" t="str">
        <f t="shared" si="70"/>
        <v/>
      </c>
      <c r="F1249" s="185" t="str">
        <f t="shared" si="71"/>
        <v>否</v>
      </c>
      <c r="G1249" s="204" t="str">
        <f t="shared" si="72"/>
        <v>项</v>
      </c>
    </row>
    <row r="1250" ht="36" customHeight="1" spans="1:7">
      <c r="A1250" s="478" t="s">
        <v>2235</v>
      </c>
      <c r="B1250" s="479" t="s">
        <v>2236</v>
      </c>
      <c r="C1250" s="480">
        <v>0</v>
      </c>
      <c r="D1250" s="481">
        <v>0</v>
      </c>
      <c r="E1250" s="475" t="str">
        <f t="shared" si="70"/>
        <v/>
      </c>
      <c r="F1250" s="185" t="str">
        <f t="shared" si="71"/>
        <v>否</v>
      </c>
      <c r="G1250" s="204" t="str">
        <f t="shared" si="72"/>
        <v>项</v>
      </c>
    </row>
    <row r="1251" ht="36" customHeight="1" spans="1:7">
      <c r="A1251" s="478" t="s">
        <v>2237</v>
      </c>
      <c r="B1251" s="479" t="s">
        <v>2238</v>
      </c>
      <c r="C1251" s="480">
        <v>130</v>
      </c>
      <c r="D1251" s="481">
        <v>260</v>
      </c>
      <c r="E1251" s="475">
        <f t="shared" si="70"/>
        <v>1</v>
      </c>
      <c r="F1251" s="185" t="str">
        <f t="shared" si="71"/>
        <v>是</v>
      </c>
      <c r="G1251" s="204" t="str">
        <f t="shared" si="72"/>
        <v>项</v>
      </c>
    </row>
    <row r="1252" ht="36" customHeight="1" spans="1:7">
      <c r="A1252" s="478" t="s">
        <v>2239</v>
      </c>
      <c r="B1252" s="479" t="s">
        <v>2240</v>
      </c>
      <c r="C1252" s="480">
        <v>0</v>
      </c>
      <c r="D1252" s="481">
        <v>0</v>
      </c>
      <c r="E1252" s="475" t="str">
        <f t="shared" si="70"/>
        <v/>
      </c>
      <c r="F1252" s="185" t="str">
        <f t="shared" si="71"/>
        <v>否</v>
      </c>
      <c r="G1252" s="204" t="str">
        <f t="shared" si="72"/>
        <v>项</v>
      </c>
    </row>
    <row r="1253" ht="36" customHeight="1" spans="1:7">
      <c r="A1253" s="483">
        <v>2220119</v>
      </c>
      <c r="B1253" s="511" t="s">
        <v>2241</v>
      </c>
      <c r="C1253" s="480">
        <v>0</v>
      </c>
      <c r="D1253" s="481">
        <v>0</v>
      </c>
      <c r="E1253" s="475" t="str">
        <f t="shared" si="70"/>
        <v/>
      </c>
      <c r="F1253" s="185" t="str">
        <f t="shared" si="71"/>
        <v>否</v>
      </c>
      <c r="G1253" s="204" t="str">
        <f t="shared" si="72"/>
        <v>项</v>
      </c>
    </row>
    <row r="1254" ht="36" customHeight="1" spans="1:7">
      <c r="A1254" s="483">
        <v>2220120</v>
      </c>
      <c r="B1254" s="511" t="s">
        <v>2242</v>
      </c>
      <c r="C1254" s="480">
        <v>0</v>
      </c>
      <c r="D1254" s="481">
        <v>0</v>
      </c>
      <c r="E1254" s="475" t="str">
        <f t="shared" si="70"/>
        <v/>
      </c>
      <c r="F1254" s="185" t="str">
        <f t="shared" si="71"/>
        <v>否</v>
      </c>
      <c r="G1254" s="204" t="str">
        <f t="shared" si="72"/>
        <v>项</v>
      </c>
    </row>
    <row r="1255" ht="36" customHeight="1" spans="1:7">
      <c r="A1255" s="483">
        <v>2220121</v>
      </c>
      <c r="B1255" s="511" t="s">
        <v>2243</v>
      </c>
      <c r="C1255" s="480">
        <v>0</v>
      </c>
      <c r="D1255" s="481">
        <v>0</v>
      </c>
      <c r="E1255" s="475" t="str">
        <f t="shared" si="70"/>
        <v/>
      </c>
      <c r="F1255" s="185" t="str">
        <f t="shared" si="71"/>
        <v>否</v>
      </c>
      <c r="G1255" s="204" t="str">
        <f t="shared" si="72"/>
        <v>项</v>
      </c>
    </row>
    <row r="1256" ht="36" customHeight="1" spans="1:7">
      <c r="A1256" s="478" t="s">
        <v>2244</v>
      </c>
      <c r="B1256" s="479" t="s">
        <v>154</v>
      </c>
      <c r="C1256" s="480">
        <v>0</v>
      </c>
      <c r="D1256" s="481">
        <v>0</v>
      </c>
      <c r="E1256" s="475" t="str">
        <f t="shared" si="70"/>
        <v/>
      </c>
      <c r="F1256" s="185" t="str">
        <f t="shared" si="71"/>
        <v>否</v>
      </c>
      <c r="G1256" s="204" t="str">
        <f t="shared" si="72"/>
        <v>项</v>
      </c>
    </row>
    <row r="1257" ht="36" customHeight="1" spans="1:7">
      <c r="A1257" s="478" t="s">
        <v>2245</v>
      </c>
      <c r="B1257" s="479" t="s">
        <v>2246</v>
      </c>
      <c r="C1257" s="480">
        <v>0</v>
      </c>
      <c r="D1257" s="481">
        <v>0</v>
      </c>
      <c r="E1257" s="475" t="str">
        <f t="shared" si="70"/>
        <v/>
      </c>
      <c r="F1257" s="185" t="str">
        <f t="shared" si="71"/>
        <v>否</v>
      </c>
      <c r="G1257" s="204" t="str">
        <f t="shared" si="72"/>
        <v>项</v>
      </c>
    </row>
    <row r="1258" ht="36" customHeight="1" spans="1:7">
      <c r="A1258" s="472" t="s">
        <v>2247</v>
      </c>
      <c r="B1258" s="274" t="s">
        <v>2248</v>
      </c>
      <c r="C1258" s="486">
        <f>SUM(C1259:C1271)</f>
        <v>0</v>
      </c>
      <c r="D1258" s="487">
        <f>SUM(D1259:D1271)</f>
        <v>0</v>
      </c>
      <c r="E1258" s="475" t="str">
        <f t="shared" si="70"/>
        <v/>
      </c>
      <c r="F1258" s="185" t="str">
        <f t="shared" si="71"/>
        <v>否</v>
      </c>
      <c r="G1258" s="204" t="str">
        <f t="shared" si="72"/>
        <v>款</v>
      </c>
    </row>
    <row r="1259" ht="36" customHeight="1" spans="1:7">
      <c r="A1259" s="478" t="s">
        <v>2249</v>
      </c>
      <c r="B1259" s="479" t="s">
        <v>136</v>
      </c>
      <c r="C1259" s="480">
        <v>0</v>
      </c>
      <c r="D1259" s="481"/>
      <c r="E1259" s="475" t="str">
        <f t="shared" si="70"/>
        <v/>
      </c>
      <c r="F1259" s="185" t="str">
        <f t="shared" si="71"/>
        <v>否</v>
      </c>
      <c r="G1259" s="204" t="str">
        <f t="shared" si="72"/>
        <v>项</v>
      </c>
    </row>
    <row r="1260" ht="36" customHeight="1" spans="1:7">
      <c r="A1260" s="478" t="s">
        <v>2250</v>
      </c>
      <c r="B1260" s="479" t="s">
        <v>138</v>
      </c>
      <c r="C1260" s="480">
        <v>0</v>
      </c>
      <c r="D1260" s="481"/>
      <c r="E1260" s="475" t="str">
        <f t="shared" si="70"/>
        <v/>
      </c>
      <c r="F1260" s="185" t="str">
        <f t="shared" si="71"/>
        <v>否</v>
      </c>
      <c r="G1260" s="204" t="str">
        <f t="shared" si="72"/>
        <v>项</v>
      </c>
    </row>
    <row r="1261" ht="36" customHeight="1" spans="1:7">
      <c r="A1261" s="478" t="s">
        <v>2251</v>
      </c>
      <c r="B1261" s="479" t="s">
        <v>140</v>
      </c>
      <c r="C1261" s="480">
        <v>0</v>
      </c>
      <c r="D1261" s="481"/>
      <c r="E1261" s="475" t="str">
        <f t="shared" si="70"/>
        <v/>
      </c>
      <c r="F1261" s="185" t="str">
        <f t="shared" si="71"/>
        <v>否</v>
      </c>
      <c r="G1261" s="204" t="str">
        <f t="shared" si="72"/>
        <v>项</v>
      </c>
    </row>
    <row r="1262" ht="36" customHeight="1" spans="1:7">
      <c r="A1262" s="478" t="s">
        <v>2252</v>
      </c>
      <c r="B1262" s="479" t="s">
        <v>2253</v>
      </c>
      <c r="C1262" s="480">
        <v>0</v>
      </c>
      <c r="D1262" s="481"/>
      <c r="E1262" s="475" t="str">
        <f t="shared" si="70"/>
        <v/>
      </c>
      <c r="F1262" s="185" t="str">
        <f t="shared" si="71"/>
        <v>否</v>
      </c>
      <c r="G1262" s="204" t="str">
        <f t="shared" si="72"/>
        <v>项</v>
      </c>
    </row>
    <row r="1263" ht="36" customHeight="1" spans="1:7">
      <c r="A1263" s="478" t="s">
        <v>2254</v>
      </c>
      <c r="B1263" s="479" t="s">
        <v>2255</v>
      </c>
      <c r="C1263" s="480">
        <v>0</v>
      </c>
      <c r="D1263" s="481"/>
      <c r="E1263" s="475" t="str">
        <f t="shared" si="70"/>
        <v/>
      </c>
      <c r="F1263" s="185" t="str">
        <f t="shared" si="71"/>
        <v>否</v>
      </c>
      <c r="G1263" s="204" t="str">
        <f t="shared" si="72"/>
        <v>项</v>
      </c>
    </row>
    <row r="1264" ht="36" customHeight="1" spans="1:7">
      <c r="A1264" s="478" t="s">
        <v>2256</v>
      </c>
      <c r="B1264" s="479" t="s">
        <v>2257</v>
      </c>
      <c r="C1264" s="480">
        <v>0</v>
      </c>
      <c r="D1264" s="481"/>
      <c r="E1264" s="475" t="str">
        <f t="shared" si="70"/>
        <v/>
      </c>
      <c r="F1264" s="185" t="str">
        <f t="shared" si="71"/>
        <v>否</v>
      </c>
      <c r="G1264" s="204" t="str">
        <f t="shared" si="72"/>
        <v>项</v>
      </c>
    </row>
    <row r="1265" ht="36" customHeight="1" spans="1:7">
      <c r="A1265" s="478" t="s">
        <v>2258</v>
      </c>
      <c r="B1265" s="479" t="s">
        <v>2259</v>
      </c>
      <c r="C1265" s="480">
        <v>0</v>
      </c>
      <c r="D1265" s="481"/>
      <c r="E1265" s="475" t="str">
        <f t="shared" si="70"/>
        <v/>
      </c>
      <c r="F1265" s="185" t="str">
        <f t="shared" si="71"/>
        <v>否</v>
      </c>
      <c r="G1265" s="204" t="str">
        <f t="shared" si="72"/>
        <v>项</v>
      </c>
    </row>
    <row r="1266" ht="36" customHeight="1" spans="1:7">
      <c r="A1266" s="478" t="s">
        <v>2260</v>
      </c>
      <c r="B1266" s="479" t="s">
        <v>2261</v>
      </c>
      <c r="C1266" s="480">
        <v>0</v>
      </c>
      <c r="D1266" s="481"/>
      <c r="E1266" s="475" t="str">
        <f t="shared" si="70"/>
        <v/>
      </c>
      <c r="F1266" s="185" t="str">
        <f t="shared" si="71"/>
        <v>否</v>
      </c>
      <c r="G1266" s="204" t="str">
        <f t="shared" si="72"/>
        <v>项</v>
      </c>
    </row>
    <row r="1267" ht="36" customHeight="1" spans="1:7">
      <c r="A1267" s="478" t="s">
        <v>2262</v>
      </c>
      <c r="B1267" s="479" t="s">
        <v>2263</v>
      </c>
      <c r="C1267" s="480">
        <v>0</v>
      </c>
      <c r="D1267" s="481"/>
      <c r="E1267" s="475" t="str">
        <f t="shared" si="70"/>
        <v/>
      </c>
      <c r="F1267" s="185" t="str">
        <f t="shared" si="71"/>
        <v>否</v>
      </c>
      <c r="G1267" s="204" t="str">
        <f t="shared" si="72"/>
        <v>项</v>
      </c>
    </row>
    <row r="1268" ht="36" customHeight="1" spans="1:7">
      <c r="A1268" s="478" t="s">
        <v>2264</v>
      </c>
      <c r="B1268" s="479" t="s">
        <v>2265</v>
      </c>
      <c r="C1268" s="480">
        <v>0</v>
      </c>
      <c r="D1268" s="481"/>
      <c r="E1268" s="475" t="str">
        <f t="shared" si="70"/>
        <v/>
      </c>
      <c r="F1268" s="185" t="str">
        <f t="shared" si="71"/>
        <v>否</v>
      </c>
      <c r="G1268" s="204" t="str">
        <f t="shared" si="72"/>
        <v>项</v>
      </c>
    </row>
    <row r="1269" ht="36" customHeight="1" spans="1:7">
      <c r="A1269" s="478" t="s">
        <v>2266</v>
      </c>
      <c r="B1269" s="479" t="s">
        <v>2267</v>
      </c>
      <c r="C1269" s="480">
        <v>0</v>
      </c>
      <c r="D1269" s="481"/>
      <c r="E1269" s="475" t="str">
        <f t="shared" si="70"/>
        <v/>
      </c>
      <c r="F1269" s="185" t="str">
        <f t="shared" si="71"/>
        <v>否</v>
      </c>
      <c r="G1269" s="204" t="str">
        <f t="shared" si="72"/>
        <v>项</v>
      </c>
    </row>
    <row r="1270" ht="36" customHeight="1" spans="1:7">
      <c r="A1270" s="478" t="s">
        <v>2268</v>
      </c>
      <c r="B1270" s="479" t="s">
        <v>154</v>
      </c>
      <c r="C1270" s="480">
        <v>0</v>
      </c>
      <c r="D1270" s="481"/>
      <c r="E1270" s="475" t="str">
        <f t="shared" si="70"/>
        <v/>
      </c>
      <c r="F1270" s="185" t="str">
        <f t="shared" si="71"/>
        <v>否</v>
      </c>
      <c r="G1270" s="204" t="str">
        <f t="shared" si="72"/>
        <v>项</v>
      </c>
    </row>
    <row r="1271" ht="36" customHeight="1" spans="1:7">
      <c r="A1271" s="478" t="s">
        <v>2269</v>
      </c>
      <c r="B1271" s="479" t="s">
        <v>2270</v>
      </c>
      <c r="C1271" s="480">
        <v>0</v>
      </c>
      <c r="D1271" s="481"/>
      <c r="E1271" s="475" t="str">
        <f t="shared" si="70"/>
        <v/>
      </c>
      <c r="F1271" s="185" t="str">
        <f t="shared" si="71"/>
        <v>否</v>
      </c>
      <c r="G1271" s="204" t="str">
        <f t="shared" si="72"/>
        <v>项</v>
      </c>
    </row>
    <row r="1272" ht="36" customHeight="1" spans="1:7">
      <c r="A1272" s="472" t="s">
        <v>2271</v>
      </c>
      <c r="B1272" s="274" t="s">
        <v>2272</v>
      </c>
      <c r="C1272" s="486">
        <f>SUM(C1273:C1277)</f>
        <v>0</v>
      </c>
      <c r="D1272" s="487">
        <f>SUM(D1273:D1277)</f>
        <v>0</v>
      </c>
      <c r="E1272" s="475" t="str">
        <f t="shared" si="70"/>
        <v/>
      </c>
      <c r="F1272" s="185" t="str">
        <f t="shared" si="71"/>
        <v>否</v>
      </c>
      <c r="G1272" s="204" t="str">
        <f t="shared" si="72"/>
        <v>款</v>
      </c>
    </row>
    <row r="1273" ht="36" customHeight="1" spans="1:7">
      <c r="A1273" s="478" t="s">
        <v>2273</v>
      </c>
      <c r="B1273" s="479" t="s">
        <v>2274</v>
      </c>
      <c r="C1273" s="480">
        <v>0</v>
      </c>
      <c r="D1273" s="481">
        <v>0</v>
      </c>
      <c r="E1273" s="475" t="str">
        <f t="shared" si="70"/>
        <v/>
      </c>
      <c r="F1273" s="185" t="str">
        <f t="shared" si="71"/>
        <v>否</v>
      </c>
      <c r="G1273" s="204" t="str">
        <f t="shared" si="72"/>
        <v>项</v>
      </c>
    </row>
    <row r="1274" ht="36" customHeight="1" spans="1:7">
      <c r="A1274" s="478" t="s">
        <v>2275</v>
      </c>
      <c r="B1274" s="479" t="s">
        <v>2276</v>
      </c>
      <c r="C1274" s="480">
        <v>0</v>
      </c>
      <c r="D1274" s="481">
        <v>0</v>
      </c>
      <c r="E1274" s="475" t="str">
        <f t="shared" si="70"/>
        <v/>
      </c>
      <c r="F1274" s="185" t="str">
        <f t="shared" si="71"/>
        <v>否</v>
      </c>
      <c r="G1274" s="204" t="str">
        <f t="shared" si="72"/>
        <v>项</v>
      </c>
    </row>
    <row r="1275" ht="36" customHeight="1" spans="1:7">
      <c r="A1275" s="478" t="s">
        <v>2277</v>
      </c>
      <c r="B1275" s="479" t="s">
        <v>2278</v>
      </c>
      <c r="C1275" s="480">
        <v>0</v>
      </c>
      <c r="D1275" s="481">
        <v>0</v>
      </c>
      <c r="E1275" s="475" t="str">
        <f t="shared" si="70"/>
        <v/>
      </c>
      <c r="F1275" s="185" t="str">
        <f t="shared" si="71"/>
        <v>否</v>
      </c>
      <c r="G1275" s="204" t="str">
        <f t="shared" si="72"/>
        <v>项</v>
      </c>
    </row>
    <row r="1276" ht="36" customHeight="1" spans="1:7">
      <c r="A1276" s="483">
        <v>2220305</v>
      </c>
      <c r="B1276" s="511" t="s">
        <v>2279</v>
      </c>
      <c r="C1276" s="480">
        <v>0</v>
      </c>
      <c r="D1276" s="481">
        <v>0</v>
      </c>
      <c r="E1276" s="475" t="str">
        <f t="shared" si="70"/>
        <v/>
      </c>
      <c r="F1276" s="185" t="str">
        <f t="shared" si="71"/>
        <v>否</v>
      </c>
      <c r="G1276" s="204" t="str">
        <f t="shared" si="72"/>
        <v>项</v>
      </c>
    </row>
    <row r="1277" ht="36" customHeight="1" spans="1:7">
      <c r="A1277" s="478" t="s">
        <v>2280</v>
      </c>
      <c r="B1277" s="479" t="s">
        <v>2281</v>
      </c>
      <c r="C1277" s="480">
        <v>0</v>
      </c>
      <c r="D1277" s="481">
        <v>0</v>
      </c>
      <c r="E1277" s="475" t="str">
        <f t="shared" si="70"/>
        <v/>
      </c>
      <c r="F1277" s="185" t="str">
        <f t="shared" si="71"/>
        <v>否</v>
      </c>
      <c r="G1277" s="204" t="str">
        <f t="shared" si="72"/>
        <v>项</v>
      </c>
    </row>
    <row r="1278" ht="36" customHeight="1" spans="1:7">
      <c r="A1278" s="472" t="s">
        <v>2282</v>
      </c>
      <c r="B1278" s="274" t="s">
        <v>2283</v>
      </c>
      <c r="C1278" s="486">
        <f>SUM(C1279:C1283)</f>
        <v>5</v>
      </c>
      <c r="D1278" s="487">
        <f>SUM(D1279:D1283)</f>
        <v>4551</v>
      </c>
      <c r="E1278" s="475">
        <f t="shared" si="70"/>
        <v>909.2</v>
      </c>
      <c r="F1278" s="185" t="str">
        <f t="shared" si="71"/>
        <v>是</v>
      </c>
      <c r="G1278" s="204" t="str">
        <f t="shared" si="72"/>
        <v>款</v>
      </c>
    </row>
    <row r="1279" ht="36" customHeight="1" spans="1:7">
      <c r="A1279" s="478" t="s">
        <v>2284</v>
      </c>
      <c r="B1279" s="479" t="s">
        <v>2285</v>
      </c>
      <c r="C1279" s="480">
        <v>0</v>
      </c>
      <c r="D1279" s="481">
        <v>0</v>
      </c>
      <c r="E1279" s="475" t="str">
        <f t="shared" si="70"/>
        <v/>
      </c>
      <c r="F1279" s="185" t="str">
        <f t="shared" si="71"/>
        <v>否</v>
      </c>
      <c r="G1279" s="204" t="str">
        <f t="shared" si="72"/>
        <v>项</v>
      </c>
    </row>
    <row r="1280" ht="36" customHeight="1" spans="1:7">
      <c r="A1280" s="478" t="s">
        <v>2286</v>
      </c>
      <c r="B1280" s="479" t="s">
        <v>2287</v>
      </c>
      <c r="C1280" s="480">
        <v>0</v>
      </c>
      <c r="D1280" s="481">
        <v>0</v>
      </c>
      <c r="E1280" s="475" t="str">
        <f t="shared" si="70"/>
        <v/>
      </c>
      <c r="F1280" s="185" t="str">
        <f t="shared" si="71"/>
        <v>否</v>
      </c>
      <c r="G1280" s="204" t="str">
        <f t="shared" si="72"/>
        <v>项</v>
      </c>
    </row>
    <row r="1281" ht="36" customHeight="1" spans="1:7">
      <c r="A1281" s="478" t="s">
        <v>2288</v>
      </c>
      <c r="B1281" s="479" t="s">
        <v>2289</v>
      </c>
      <c r="C1281" s="480">
        <v>0</v>
      </c>
      <c r="D1281" s="481">
        <v>1250</v>
      </c>
      <c r="E1281" s="475" t="str">
        <f t="shared" si="70"/>
        <v/>
      </c>
      <c r="F1281" s="185" t="str">
        <f t="shared" si="71"/>
        <v>是</v>
      </c>
      <c r="G1281" s="204" t="str">
        <f t="shared" si="72"/>
        <v>项</v>
      </c>
    </row>
    <row r="1282" ht="36" customHeight="1" spans="1:7">
      <c r="A1282" s="478" t="s">
        <v>2290</v>
      </c>
      <c r="B1282" s="479" t="s">
        <v>2291</v>
      </c>
      <c r="C1282" s="480">
        <v>0</v>
      </c>
      <c r="D1282" s="481">
        <v>0</v>
      </c>
      <c r="E1282" s="475" t="str">
        <f t="shared" si="70"/>
        <v/>
      </c>
      <c r="F1282" s="185" t="str">
        <f t="shared" si="71"/>
        <v>否</v>
      </c>
      <c r="G1282" s="204" t="str">
        <f t="shared" si="72"/>
        <v>项</v>
      </c>
    </row>
    <row r="1283" ht="36" customHeight="1" spans="1:7">
      <c r="A1283" s="478" t="s">
        <v>2292</v>
      </c>
      <c r="B1283" s="479" t="s">
        <v>2293</v>
      </c>
      <c r="C1283" s="480">
        <v>5</v>
      </c>
      <c r="D1283" s="481">
        <v>3301</v>
      </c>
      <c r="E1283" s="475">
        <f t="shared" si="70"/>
        <v>659.2</v>
      </c>
      <c r="F1283" s="185" t="str">
        <f t="shared" si="71"/>
        <v>是</v>
      </c>
      <c r="G1283" s="204" t="str">
        <f t="shared" si="72"/>
        <v>项</v>
      </c>
    </row>
    <row r="1284" ht="36" customHeight="1" spans="1:7">
      <c r="A1284" s="472" t="s">
        <v>2294</v>
      </c>
      <c r="B1284" s="274" t="s">
        <v>2295</v>
      </c>
      <c r="C1284" s="486">
        <f>SUM(C1285:C1296)</f>
        <v>0</v>
      </c>
      <c r="D1284" s="487">
        <f>SUM(D1285:D1296)</f>
        <v>0</v>
      </c>
      <c r="E1284" s="475" t="str">
        <f t="shared" si="70"/>
        <v/>
      </c>
      <c r="F1284" s="185" t="str">
        <f t="shared" si="71"/>
        <v>否</v>
      </c>
      <c r="G1284" s="204" t="str">
        <f t="shared" si="72"/>
        <v>款</v>
      </c>
    </row>
    <row r="1285" ht="36" customHeight="1" spans="1:7">
      <c r="A1285" s="478" t="s">
        <v>2296</v>
      </c>
      <c r="B1285" s="479" t="s">
        <v>2297</v>
      </c>
      <c r="C1285" s="480">
        <v>0</v>
      </c>
      <c r="D1285" s="481">
        <v>0</v>
      </c>
      <c r="E1285" s="475" t="str">
        <f t="shared" si="70"/>
        <v/>
      </c>
      <c r="F1285" s="185" t="str">
        <f t="shared" si="71"/>
        <v>否</v>
      </c>
      <c r="G1285" s="204" t="str">
        <f t="shared" si="72"/>
        <v>项</v>
      </c>
    </row>
    <row r="1286" ht="36" customHeight="1" spans="1:7">
      <c r="A1286" s="478" t="s">
        <v>2298</v>
      </c>
      <c r="B1286" s="479" t="s">
        <v>2299</v>
      </c>
      <c r="C1286" s="480">
        <v>0</v>
      </c>
      <c r="D1286" s="481">
        <v>0</v>
      </c>
      <c r="E1286" s="475" t="str">
        <f t="shared" si="70"/>
        <v/>
      </c>
      <c r="F1286" s="185" t="str">
        <f t="shared" si="71"/>
        <v>否</v>
      </c>
      <c r="G1286" s="204" t="str">
        <f t="shared" si="72"/>
        <v>项</v>
      </c>
    </row>
    <row r="1287" ht="36" customHeight="1" spans="1:7">
      <c r="A1287" s="478" t="s">
        <v>2300</v>
      </c>
      <c r="B1287" s="479" t="s">
        <v>2301</v>
      </c>
      <c r="C1287" s="480">
        <v>0</v>
      </c>
      <c r="D1287" s="481">
        <v>0</v>
      </c>
      <c r="E1287" s="475" t="str">
        <f t="shared" si="70"/>
        <v/>
      </c>
      <c r="F1287" s="185" t="str">
        <f t="shared" si="71"/>
        <v>否</v>
      </c>
      <c r="G1287" s="204" t="str">
        <f t="shared" si="72"/>
        <v>项</v>
      </c>
    </row>
    <row r="1288" ht="36" customHeight="1" spans="1:7">
      <c r="A1288" s="478" t="s">
        <v>2302</v>
      </c>
      <c r="B1288" s="479" t="s">
        <v>2303</v>
      </c>
      <c r="C1288" s="480">
        <v>0</v>
      </c>
      <c r="D1288" s="481">
        <v>0</v>
      </c>
      <c r="E1288" s="475" t="str">
        <f t="shared" si="70"/>
        <v/>
      </c>
      <c r="F1288" s="185" t="str">
        <f t="shared" si="71"/>
        <v>否</v>
      </c>
      <c r="G1288" s="204" t="str">
        <f t="shared" si="72"/>
        <v>项</v>
      </c>
    </row>
    <row r="1289" ht="36" customHeight="1" spans="1:7">
      <c r="A1289" s="478" t="s">
        <v>2304</v>
      </c>
      <c r="B1289" s="479" t="s">
        <v>2305</v>
      </c>
      <c r="C1289" s="480">
        <v>0</v>
      </c>
      <c r="D1289" s="481">
        <v>0</v>
      </c>
      <c r="E1289" s="475" t="str">
        <f t="shared" si="70"/>
        <v/>
      </c>
      <c r="F1289" s="185" t="str">
        <f t="shared" si="71"/>
        <v>否</v>
      </c>
      <c r="G1289" s="204" t="str">
        <f t="shared" si="72"/>
        <v>项</v>
      </c>
    </row>
    <row r="1290" ht="36" customHeight="1" spans="1:7">
      <c r="A1290" s="478" t="s">
        <v>2306</v>
      </c>
      <c r="B1290" s="479" t="s">
        <v>2307</v>
      </c>
      <c r="C1290" s="480">
        <v>0</v>
      </c>
      <c r="D1290" s="481">
        <v>0</v>
      </c>
      <c r="E1290" s="475" t="str">
        <f t="shared" si="70"/>
        <v/>
      </c>
      <c r="F1290" s="185" t="str">
        <f t="shared" si="71"/>
        <v>否</v>
      </c>
      <c r="G1290" s="204" t="str">
        <f t="shared" si="72"/>
        <v>项</v>
      </c>
    </row>
    <row r="1291" ht="36" customHeight="1" spans="1:7">
      <c r="A1291" s="478" t="s">
        <v>2308</v>
      </c>
      <c r="B1291" s="479" t="s">
        <v>2309</v>
      </c>
      <c r="C1291" s="480">
        <v>0</v>
      </c>
      <c r="D1291" s="481">
        <v>0</v>
      </c>
      <c r="E1291" s="475" t="str">
        <f t="shared" si="70"/>
        <v/>
      </c>
      <c r="F1291" s="185" t="str">
        <f t="shared" si="71"/>
        <v>否</v>
      </c>
      <c r="G1291" s="204" t="str">
        <f t="shared" si="72"/>
        <v>项</v>
      </c>
    </row>
    <row r="1292" ht="36" customHeight="1" spans="1:7">
      <c r="A1292" s="478" t="s">
        <v>2310</v>
      </c>
      <c r="B1292" s="479" t="s">
        <v>2311</v>
      </c>
      <c r="C1292" s="480">
        <v>0</v>
      </c>
      <c r="D1292" s="481">
        <v>0</v>
      </c>
      <c r="E1292" s="475" t="str">
        <f t="shared" si="70"/>
        <v/>
      </c>
      <c r="F1292" s="185" t="str">
        <f t="shared" si="71"/>
        <v>否</v>
      </c>
      <c r="G1292" s="204" t="str">
        <f t="shared" si="72"/>
        <v>项</v>
      </c>
    </row>
    <row r="1293" ht="36" customHeight="1" spans="1:7">
      <c r="A1293" s="478" t="s">
        <v>2312</v>
      </c>
      <c r="B1293" s="479" t="s">
        <v>2313</v>
      </c>
      <c r="C1293" s="480">
        <v>0</v>
      </c>
      <c r="D1293" s="481">
        <v>0</v>
      </c>
      <c r="E1293" s="475" t="str">
        <f t="shared" si="70"/>
        <v/>
      </c>
      <c r="F1293" s="185" t="str">
        <f t="shared" si="71"/>
        <v>否</v>
      </c>
      <c r="G1293" s="204" t="str">
        <f t="shared" si="72"/>
        <v>项</v>
      </c>
    </row>
    <row r="1294" ht="36" customHeight="1" spans="1:7">
      <c r="A1294" s="478" t="s">
        <v>2314</v>
      </c>
      <c r="B1294" s="479" t="s">
        <v>2315</v>
      </c>
      <c r="C1294" s="480">
        <v>0</v>
      </c>
      <c r="D1294" s="481">
        <v>0</v>
      </c>
      <c r="E1294" s="475" t="str">
        <f t="shared" si="70"/>
        <v/>
      </c>
      <c r="F1294" s="185" t="str">
        <f t="shared" si="71"/>
        <v>否</v>
      </c>
      <c r="G1294" s="204" t="str">
        <f t="shared" si="72"/>
        <v>项</v>
      </c>
    </row>
    <row r="1295" ht="36" customHeight="1" spans="1:7">
      <c r="A1295" s="479">
        <v>2220511</v>
      </c>
      <c r="B1295" s="479" t="s">
        <v>2316</v>
      </c>
      <c r="C1295" s="480">
        <v>0</v>
      </c>
      <c r="D1295" s="481">
        <v>0</v>
      </c>
      <c r="E1295" s="475" t="str">
        <f t="shared" si="70"/>
        <v/>
      </c>
      <c r="F1295" s="185" t="str">
        <f t="shared" si="71"/>
        <v>否</v>
      </c>
      <c r="G1295" s="204" t="str">
        <f t="shared" si="72"/>
        <v>项</v>
      </c>
    </row>
    <row r="1296" ht="36" customHeight="1" spans="1:7">
      <c r="A1296" s="478" t="s">
        <v>2317</v>
      </c>
      <c r="B1296" s="479" t="s">
        <v>2318</v>
      </c>
      <c r="C1296" s="480">
        <v>0</v>
      </c>
      <c r="D1296" s="481">
        <v>0</v>
      </c>
      <c r="E1296" s="475" t="str">
        <f t="shared" si="70"/>
        <v/>
      </c>
      <c r="F1296" s="185" t="str">
        <f t="shared" si="71"/>
        <v>否</v>
      </c>
      <c r="G1296" s="204" t="str">
        <f t="shared" si="72"/>
        <v>项</v>
      </c>
    </row>
    <row r="1297" ht="36" customHeight="1" spans="1:7">
      <c r="A1297" s="472" t="s">
        <v>2319</v>
      </c>
      <c r="B1297" s="495" t="s">
        <v>526</v>
      </c>
      <c r="C1297" s="512">
        <v>0</v>
      </c>
      <c r="D1297" s="513"/>
      <c r="E1297" s="475" t="str">
        <f t="shared" si="70"/>
        <v/>
      </c>
      <c r="F1297" s="185" t="str">
        <f t="shared" si="71"/>
        <v>否</v>
      </c>
      <c r="G1297" s="204" t="str">
        <f t="shared" si="72"/>
        <v>项</v>
      </c>
    </row>
    <row r="1298" ht="36" customHeight="1" spans="1:7">
      <c r="A1298" s="472" t="s">
        <v>85</v>
      </c>
      <c r="B1298" s="274" t="s">
        <v>86</v>
      </c>
      <c r="C1298" s="476">
        <f>SUM(C1299,C1311,C1317,C1323,C1331,C1344,C1348,C1354)</f>
        <v>2589</v>
      </c>
      <c r="D1298" s="485">
        <f>SUM(D1299,D1311,D1317,D1323,D1331,D1344,D1348,D1354)</f>
        <v>4177</v>
      </c>
      <c r="E1298" s="475">
        <f t="shared" si="70"/>
        <v>0.613</v>
      </c>
      <c r="F1298" s="185" t="str">
        <f t="shared" si="71"/>
        <v>是</v>
      </c>
      <c r="G1298" s="204" t="str">
        <f t="shared" si="72"/>
        <v>类</v>
      </c>
    </row>
    <row r="1299" ht="36" customHeight="1" spans="1:7">
      <c r="A1299" s="472" t="s">
        <v>2320</v>
      </c>
      <c r="B1299" s="274" t="s">
        <v>2321</v>
      </c>
      <c r="C1299" s="498">
        <f>SUM(C1300:C1310)</f>
        <v>390</v>
      </c>
      <c r="D1299" s="499">
        <f>SUM(D1300:D1310)</f>
        <v>436</v>
      </c>
      <c r="E1299" s="475">
        <f t="shared" si="70"/>
        <v>0.118</v>
      </c>
      <c r="F1299" s="185" t="str">
        <f t="shared" si="71"/>
        <v>是</v>
      </c>
      <c r="G1299" s="204" t="str">
        <f t="shared" si="72"/>
        <v>款</v>
      </c>
    </row>
    <row r="1300" ht="36" customHeight="1" spans="1:7">
      <c r="A1300" s="478" t="s">
        <v>2322</v>
      </c>
      <c r="B1300" s="479" t="s">
        <v>136</v>
      </c>
      <c r="C1300" s="480">
        <v>363</v>
      </c>
      <c r="D1300" s="481">
        <v>398</v>
      </c>
      <c r="E1300" s="475">
        <f t="shared" si="70"/>
        <v>0.096</v>
      </c>
      <c r="F1300" s="185" t="str">
        <f t="shared" si="71"/>
        <v>是</v>
      </c>
      <c r="G1300" s="204" t="str">
        <f t="shared" si="72"/>
        <v>项</v>
      </c>
    </row>
    <row r="1301" ht="36" customHeight="1" spans="1:7">
      <c r="A1301" s="478" t="s">
        <v>2323</v>
      </c>
      <c r="B1301" s="479" t="s">
        <v>138</v>
      </c>
      <c r="C1301" s="480">
        <v>0</v>
      </c>
      <c r="D1301" s="481">
        <v>5</v>
      </c>
      <c r="E1301" s="475" t="str">
        <f t="shared" ref="E1301:E1364" si="73">IF(C1301&gt;0,D1301/C1301-1,IF(C1301&lt;0,-(D1301/C1301-1),""))</f>
        <v/>
      </c>
      <c r="F1301" s="185" t="str">
        <f t="shared" ref="F1301:F1364" si="74">IF(LEN(A1301)=3,"是",IF(B1301&lt;&gt;"",IF(SUM(C1301:D1301)&lt;&gt;0,"是","否"),"是"))</f>
        <v>是</v>
      </c>
      <c r="G1301" s="204" t="str">
        <f t="shared" ref="G1301:G1364" si="75">IF(LEN(A1301)=3,"类",IF(LEN(A1301)=5,"款","项"))</f>
        <v>项</v>
      </c>
    </row>
    <row r="1302" ht="36" customHeight="1" spans="1:7">
      <c r="A1302" s="478" t="s">
        <v>2324</v>
      </c>
      <c r="B1302" s="479" t="s">
        <v>140</v>
      </c>
      <c r="C1302" s="480">
        <v>0</v>
      </c>
      <c r="D1302" s="481">
        <v>0</v>
      </c>
      <c r="E1302" s="475" t="str">
        <f t="shared" si="73"/>
        <v/>
      </c>
      <c r="F1302" s="185" t="str">
        <f t="shared" si="74"/>
        <v>否</v>
      </c>
      <c r="G1302" s="204" t="str">
        <f t="shared" si="75"/>
        <v>项</v>
      </c>
    </row>
    <row r="1303" ht="36" customHeight="1" spans="1:7">
      <c r="A1303" s="478" t="s">
        <v>2325</v>
      </c>
      <c r="B1303" s="479" t="s">
        <v>2326</v>
      </c>
      <c r="C1303" s="480">
        <v>0</v>
      </c>
      <c r="D1303" s="481">
        <v>0</v>
      </c>
      <c r="E1303" s="475" t="str">
        <f t="shared" si="73"/>
        <v/>
      </c>
      <c r="F1303" s="185" t="str">
        <f t="shared" si="74"/>
        <v>否</v>
      </c>
      <c r="G1303" s="204" t="str">
        <f t="shared" si="75"/>
        <v>项</v>
      </c>
    </row>
    <row r="1304" ht="36" customHeight="1" spans="1:7">
      <c r="A1304" s="478" t="s">
        <v>2327</v>
      </c>
      <c r="B1304" s="479" t="s">
        <v>2328</v>
      </c>
      <c r="C1304" s="480">
        <v>0</v>
      </c>
      <c r="D1304" s="481">
        <v>0</v>
      </c>
      <c r="E1304" s="475" t="str">
        <f t="shared" si="73"/>
        <v/>
      </c>
      <c r="F1304" s="185" t="str">
        <f t="shared" si="74"/>
        <v>否</v>
      </c>
      <c r="G1304" s="204" t="str">
        <f t="shared" si="75"/>
        <v>项</v>
      </c>
    </row>
    <row r="1305" ht="36" customHeight="1" spans="1:7">
      <c r="A1305" s="478" t="s">
        <v>2329</v>
      </c>
      <c r="B1305" s="479" t="s">
        <v>2330</v>
      </c>
      <c r="C1305" s="480">
        <v>27</v>
      </c>
      <c r="D1305" s="481">
        <v>5</v>
      </c>
      <c r="E1305" s="475">
        <f t="shared" si="73"/>
        <v>-0.815</v>
      </c>
      <c r="F1305" s="185" t="str">
        <f t="shared" si="74"/>
        <v>是</v>
      </c>
      <c r="G1305" s="204" t="str">
        <f t="shared" si="75"/>
        <v>项</v>
      </c>
    </row>
    <row r="1306" ht="36" customHeight="1" spans="1:7">
      <c r="A1306" s="478" t="s">
        <v>2331</v>
      </c>
      <c r="B1306" s="479" t="s">
        <v>2332</v>
      </c>
      <c r="C1306" s="480">
        <v>0</v>
      </c>
      <c r="D1306" s="481"/>
      <c r="E1306" s="475" t="str">
        <f t="shared" si="73"/>
        <v/>
      </c>
      <c r="F1306" s="185" t="str">
        <f t="shared" si="74"/>
        <v>否</v>
      </c>
      <c r="G1306" s="204" t="str">
        <f t="shared" si="75"/>
        <v>项</v>
      </c>
    </row>
    <row r="1307" ht="36" customHeight="1" spans="1:7">
      <c r="A1307" s="478" t="s">
        <v>2333</v>
      </c>
      <c r="B1307" s="479" t="s">
        <v>2334</v>
      </c>
      <c r="C1307" s="480">
        <v>0</v>
      </c>
      <c r="D1307" s="481">
        <v>25</v>
      </c>
      <c r="E1307" s="475" t="str">
        <f t="shared" si="73"/>
        <v/>
      </c>
      <c r="F1307" s="185" t="str">
        <f t="shared" si="74"/>
        <v>是</v>
      </c>
      <c r="G1307" s="204" t="str">
        <f t="shared" si="75"/>
        <v>项</v>
      </c>
    </row>
    <row r="1308" ht="36" customHeight="1" spans="1:7">
      <c r="A1308" s="478" t="s">
        <v>2335</v>
      </c>
      <c r="B1308" s="479" t="s">
        <v>2336</v>
      </c>
      <c r="C1308" s="480">
        <v>0</v>
      </c>
      <c r="D1308" s="481">
        <v>3</v>
      </c>
      <c r="E1308" s="475" t="str">
        <f t="shared" si="73"/>
        <v/>
      </c>
      <c r="F1308" s="185" t="str">
        <f t="shared" si="74"/>
        <v>是</v>
      </c>
      <c r="G1308" s="204" t="str">
        <f t="shared" si="75"/>
        <v>项</v>
      </c>
    </row>
    <row r="1309" ht="36" customHeight="1" spans="1:7">
      <c r="A1309" s="478" t="s">
        <v>2337</v>
      </c>
      <c r="B1309" s="479" t="s">
        <v>154</v>
      </c>
      <c r="C1309" s="480">
        <v>0</v>
      </c>
      <c r="D1309" s="481">
        <v>0</v>
      </c>
      <c r="E1309" s="475" t="str">
        <f t="shared" si="73"/>
        <v/>
      </c>
      <c r="F1309" s="185" t="str">
        <f t="shared" si="74"/>
        <v>否</v>
      </c>
      <c r="G1309" s="204" t="str">
        <f t="shared" si="75"/>
        <v>项</v>
      </c>
    </row>
    <row r="1310" ht="36" customHeight="1" spans="1:7">
      <c r="A1310" s="478" t="s">
        <v>2338</v>
      </c>
      <c r="B1310" s="479" t="s">
        <v>2339</v>
      </c>
      <c r="C1310" s="480">
        <v>0</v>
      </c>
      <c r="D1310" s="481">
        <v>0</v>
      </c>
      <c r="E1310" s="475" t="str">
        <f t="shared" si="73"/>
        <v/>
      </c>
      <c r="F1310" s="185" t="str">
        <f t="shared" si="74"/>
        <v>否</v>
      </c>
      <c r="G1310" s="204" t="str">
        <f t="shared" si="75"/>
        <v>项</v>
      </c>
    </row>
    <row r="1311" ht="36" customHeight="1" spans="1:7">
      <c r="A1311" s="472" t="s">
        <v>2340</v>
      </c>
      <c r="B1311" s="274" t="s">
        <v>2341</v>
      </c>
      <c r="C1311" s="498">
        <f>SUM(C1312:C1316)</f>
        <v>998</v>
      </c>
      <c r="D1311" s="499">
        <f>SUM(D1312:D1316)</f>
        <v>909</v>
      </c>
      <c r="E1311" s="475">
        <f t="shared" si="73"/>
        <v>-0.089</v>
      </c>
      <c r="F1311" s="185" t="str">
        <f t="shared" si="74"/>
        <v>是</v>
      </c>
      <c r="G1311" s="204" t="str">
        <f t="shared" si="75"/>
        <v>款</v>
      </c>
    </row>
    <row r="1312" ht="36" customHeight="1" spans="1:7">
      <c r="A1312" s="478" t="s">
        <v>2342</v>
      </c>
      <c r="B1312" s="479" t="s">
        <v>136</v>
      </c>
      <c r="C1312" s="480">
        <v>0</v>
      </c>
      <c r="D1312" s="481">
        <v>0</v>
      </c>
      <c r="E1312" s="475" t="str">
        <f t="shared" si="73"/>
        <v/>
      </c>
      <c r="F1312" s="185" t="str">
        <f t="shared" si="74"/>
        <v>否</v>
      </c>
      <c r="G1312" s="204" t="str">
        <f t="shared" si="75"/>
        <v>项</v>
      </c>
    </row>
    <row r="1313" ht="36" customHeight="1" spans="1:7">
      <c r="A1313" s="478" t="s">
        <v>2343</v>
      </c>
      <c r="B1313" s="479" t="s">
        <v>138</v>
      </c>
      <c r="C1313" s="480">
        <v>0</v>
      </c>
      <c r="D1313" s="481">
        <v>0</v>
      </c>
      <c r="E1313" s="475" t="str">
        <f t="shared" si="73"/>
        <v/>
      </c>
      <c r="F1313" s="185" t="str">
        <f t="shared" si="74"/>
        <v>否</v>
      </c>
      <c r="G1313" s="204" t="str">
        <f t="shared" si="75"/>
        <v>项</v>
      </c>
    </row>
    <row r="1314" ht="36" customHeight="1" spans="1:7">
      <c r="A1314" s="478" t="s">
        <v>2344</v>
      </c>
      <c r="B1314" s="479" t="s">
        <v>140</v>
      </c>
      <c r="C1314" s="480">
        <v>0</v>
      </c>
      <c r="D1314" s="481">
        <v>0</v>
      </c>
      <c r="E1314" s="475" t="str">
        <f t="shared" si="73"/>
        <v/>
      </c>
      <c r="F1314" s="185" t="str">
        <f t="shared" si="74"/>
        <v>否</v>
      </c>
      <c r="G1314" s="204" t="str">
        <f t="shared" si="75"/>
        <v>项</v>
      </c>
    </row>
    <row r="1315" ht="36" customHeight="1" spans="1:7">
      <c r="A1315" s="478" t="s">
        <v>2345</v>
      </c>
      <c r="B1315" s="479" t="s">
        <v>2346</v>
      </c>
      <c r="C1315" s="480">
        <v>998</v>
      </c>
      <c r="D1315" s="481">
        <v>909</v>
      </c>
      <c r="E1315" s="475">
        <f t="shared" si="73"/>
        <v>-0.089</v>
      </c>
      <c r="F1315" s="185" t="str">
        <f t="shared" si="74"/>
        <v>是</v>
      </c>
      <c r="G1315" s="204" t="str">
        <f t="shared" si="75"/>
        <v>项</v>
      </c>
    </row>
    <row r="1316" ht="36" customHeight="1" spans="1:7">
      <c r="A1316" s="478" t="s">
        <v>2347</v>
      </c>
      <c r="B1316" s="479" t="s">
        <v>2348</v>
      </c>
      <c r="C1316" s="480">
        <v>0</v>
      </c>
      <c r="D1316" s="481">
        <v>0</v>
      </c>
      <c r="E1316" s="475" t="str">
        <f t="shared" si="73"/>
        <v/>
      </c>
      <c r="F1316" s="185" t="str">
        <f t="shared" si="74"/>
        <v>否</v>
      </c>
      <c r="G1316" s="204" t="str">
        <f t="shared" si="75"/>
        <v>项</v>
      </c>
    </row>
    <row r="1317" ht="36" customHeight="1" spans="1:7">
      <c r="A1317" s="472" t="s">
        <v>2349</v>
      </c>
      <c r="B1317" s="274" t="s">
        <v>2350</v>
      </c>
      <c r="C1317" s="486">
        <f>SUM(C1318:C1322)</f>
        <v>0</v>
      </c>
      <c r="D1317" s="487">
        <f>SUM(D1318:D1322)</f>
        <v>0</v>
      </c>
      <c r="E1317" s="475" t="str">
        <f t="shared" si="73"/>
        <v/>
      </c>
      <c r="F1317" s="185" t="str">
        <f t="shared" si="74"/>
        <v>否</v>
      </c>
      <c r="G1317" s="204" t="str">
        <f t="shared" si="75"/>
        <v>款</v>
      </c>
    </row>
    <row r="1318" ht="36" customHeight="1" spans="1:7">
      <c r="A1318" s="478" t="s">
        <v>2351</v>
      </c>
      <c r="B1318" s="479" t="s">
        <v>136</v>
      </c>
      <c r="C1318" s="480">
        <v>0</v>
      </c>
      <c r="D1318" s="481"/>
      <c r="E1318" s="475" t="str">
        <f t="shared" si="73"/>
        <v/>
      </c>
      <c r="F1318" s="185" t="str">
        <f t="shared" si="74"/>
        <v>否</v>
      </c>
      <c r="G1318" s="204" t="str">
        <f t="shared" si="75"/>
        <v>项</v>
      </c>
    </row>
    <row r="1319" ht="36" customHeight="1" spans="1:7">
      <c r="A1319" s="478" t="s">
        <v>2352</v>
      </c>
      <c r="B1319" s="479" t="s">
        <v>138</v>
      </c>
      <c r="C1319" s="480">
        <v>0</v>
      </c>
      <c r="D1319" s="481"/>
      <c r="E1319" s="475" t="str">
        <f t="shared" si="73"/>
        <v/>
      </c>
      <c r="F1319" s="185" t="str">
        <f t="shared" si="74"/>
        <v>否</v>
      </c>
      <c r="G1319" s="204" t="str">
        <f t="shared" si="75"/>
        <v>项</v>
      </c>
    </row>
    <row r="1320" ht="36" customHeight="1" spans="1:7">
      <c r="A1320" s="478" t="s">
        <v>2353</v>
      </c>
      <c r="B1320" s="479" t="s">
        <v>140</v>
      </c>
      <c r="C1320" s="480">
        <v>0</v>
      </c>
      <c r="D1320" s="481"/>
      <c r="E1320" s="475" t="str">
        <f t="shared" si="73"/>
        <v/>
      </c>
      <c r="F1320" s="185" t="str">
        <f t="shared" si="74"/>
        <v>否</v>
      </c>
      <c r="G1320" s="204" t="str">
        <f t="shared" si="75"/>
        <v>项</v>
      </c>
    </row>
    <row r="1321" ht="36" customHeight="1" spans="1:7">
      <c r="A1321" s="478" t="s">
        <v>2354</v>
      </c>
      <c r="B1321" s="479" t="s">
        <v>2355</v>
      </c>
      <c r="C1321" s="480">
        <v>0</v>
      </c>
      <c r="D1321" s="481"/>
      <c r="E1321" s="475" t="str">
        <f t="shared" si="73"/>
        <v/>
      </c>
      <c r="F1321" s="185" t="str">
        <f t="shared" si="74"/>
        <v>否</v>
      </c>
      <c r="G1321" s="204" t="str">
        <f t="shared" si="75"/>
        <v>项</v>
      </c>
    </row>
    <row r="1322" ht="36" customHeight="1" spans="1:7">
      <c r="A1322" s="478" t="s">
        <v>2356</v>
      </c>
      <c r="B1322" s="479" t="s">
        <v>2357</v>
      </c>
      <c r="C1322" s="480">
        <v>0</v>
      </c>
      <c r="D1322" s="481"/>
      <c r="E1322" s="475" t="str">
        <f t="shared" si="73"/>
        <v/>
      </c>
      <c r="F1322" s="185" t="str">
        <f t="shared" si="74"/>
        <v>否</v>
      </c>
      <c r="G1322" s="204" t="str">
        <f t="shared" si="75"/>
        <v>项</v>
      </c>
    </row>
    <row r="1323" ht="36" customHeight="1" spans="1:7">
      <c r="A1323" s="472" t="s">
        <v>2358</v>
      </c>
      <c r="B1323" s="274" t="s">
        <v>2359</v>
      </c>
      <c r="C1323" s="486">
        <f>SUM(C1324:C1330)</f>
        <v>0</v>
      </c>
      <c r="D1323" s="487">
        <f>SUM(D1324:D1330)</f>
        <v>0</v>
      </c>
      <c r="E1323" s="475" t="str">
        <f t="shared" si="73"/>
        <v/>
      </c>
      <c r="F1323" s="185" t="str">
        <f t="shared" si="74"/>
        <v>否</v>
      </c>
      <c r="G1323" s="204" t="str">
        <f t="shared" si="75"/>
        <v>款</v>
      </c>
    </row>
    <row r="1324" ht="36" customHeight="1" spans="1:7">
      <c r="A1324" s="478" t="s">
        <v>2360</v>
      </c>
      <c r="B1324" s="479" t="s">
        <v>136</v>
      </c>
      <c r="C1324" s="480">
        <v>0</v>
      </c>
      <c r="D1324" s="481">
        <v>0</v>
      </c>
      <c r="E1324" s="475" t="str">
        <f t="shared" si="73"/>
        <v/>
      </c>
      <c r="F1324" s="185" t="str">
        <f t="shared" si="74"/>
        <v>否</v>
      </c>
      <c r="G1324" s="204" t="str">
        <f t="shared" si="75"/>
        <v>项</v>
      </c>
    </row>
    <row r="1325" ht="36" customHeight="1" spans="1:7">
      <c r="A1325" s="478" t="s">
        <v>2361</v>
      </c>
      <c r="B1325" s="479" t="s">
        <v>138</v>
      </c>
      <c r="C1325" s="480">
        <v>0</v>
      </c>
      <c r="D1325" s="481">
        <v>0</v>
      </c>
      <c r="E1325" s="475" t="str">
        <f t="shared" si="73"/>
        <v/>
      </c>
      <c r="F1325" s="185" t="str">
        <f t="shared" si="74"/>
        <v>否</v>
      </c>
      <c r="G1325" s="204" t="str">
        <f t="shared" si="75"/>
        <v>项</v>
      </c>
    </row>
    <row r="1326" ht="36" customHeight="1" spans="1:7">
      <c r="A1326" s="478" t="s">
        <v>2362</v>
      </c>
      <c r="B1326" s="479" t="s">
        <v>140</v>
      </c>
      <c r="C1326" s="480">
        <v>0</v>
      </c>
      <c r="D1326" s="481">
        <v>0</v>
      </c>
      <c r="E1326" s="475" t="str">
        <f t="shared" si="73"/>
        <v/>
      </c>
      <c r="F1326" s="185" t="str">
        <f t="shared" si="74"/>
        <v>否</v>
      </c>
      <c r="G1326" s="204" t="str">
        <f t="shared" si="75"/>
        <v>项</v>
      </c>
    </row>
    <row r="1327" ht="36" customHeight="1" spans="1:7">
      <c r="A1327" s="478" t="s">
        <v>2363</v>
      </c>
      <c r="B1327" s="479" t="s">
        <v>2364</v>
      </c>
      <c r="C1327" s="480">
        <v>0</v>
      </c>
      <c r="D1327" s="481">
        <v>0</v>
      </c>
      <c r="E1327" s="475" t="str">
        <f t="shared" si="73"/>
        <v/>
      </c>
      <c r="F1327" s="185" t="str">
        <f t="shared" si="74"/>
        <v>否</v>
      </c>
      <c r="G1327" s="204" t="str">
        <f t="shared" si="75"/>
        <v>项</v>
      </c>
    </row>
    <row r="1328" ht="36" customHeight="1" spans="1:7">
      <c r="A1328" s="478" t="s">
        <v>2365</v>
      </c>
      <c r="B1328" s="479" t="s">
        <v>2366</v>
      </c>
      <c r="C1328" s="480">
        <v>0</v>
      </c>
      <c r="D1328" s="481">
        <v>0</v>
      </c>
      <c r="E1328" s="475" t="str">
        <f t="shared" si="73"/>
        <v/>
      </c>
      <c r="F1328" s="185" t="str">
        <f t="shared" si="74"/>
        <v>否</v>
      </c>
      <c r="G1328" s="204" t="str">
        <f t="shared" si="75"/>
        <v>项</v>
      </c>
    </row>
    <row r="1329" ht="36" customHeight="1" spans="1:7">
      <c r="A1329" s="478" t="s">
        <v>2367</v>
      </c>
      <c r="B1329" s="479" t="s">
        <v>154</v>
      </c>
      <c r="C1329" s="480">
        <v>0</v>
      </c>
      <c r="D1329" s="481">
        <v>0</v>
      </c>
      <c r="E1329" s="475" t="str">
        <f t="shared" si="73"/>
        <v/>
      </c>
      <c r="F1329" s="185" t="str">
        <f t="shared" si="74"/>
        <v>否</v>
      </c>
      <c r="G1329" s="204" t="str">
        <f t="shared" si="75"/>
        <v>项</v>
      </c>
    </row>
    <row r="1330" ht="36" customHeight="1" spans="1:7">
      <c r="A1330" s="478" t="s">
        <v>2368</v>
      </c>
      <c r="B1330" s="479" t="s">
        <v>2369</v>
      </c>
      <c r="C1330" s="480">
        <v>0</v>
      </c>
      <c r="D1330" s="481">
        <v>0</v>
      </c>
      <c r="E1330" s="475" t="str">
        <f t="shared" si="73"/>
        <v/>
      </c>
      <c r="F1330" s="185" t="str">
        <f t="shared" si="74"/>
        <v>否</v>
      </c>
      <c r="G1330" s="204" t="str">
        <f t="shared" si="75"/>
        <v>项</v>
      </c>
    </row>
    <row r="1331" ht="36" customHeight="1" spans="1:7">
      <c r="A1331" s="472" t="s">
        <v>2370</v>
      </c>
      <c r="B1331" s="274" t="s">
        <v>2371</v>
      </c>
      <c r="C1331" s="486">
        <f>SUM(C1332:C1343)</f>
        <v>53</v>
      </c>
      <c r="D1331" s="487">
        <f>SUM(D1332:D1343)</f>
        <v>54</v>
      </c>
      <c r="E1331" s="475">
        <f t="shared" si="73"/>
        <v>0.019</v>
      </c>
      <c r="F1331" s="185" t="str">
        <f t="shared" si="74"/>
        <v>是</v>
      </c>
      <c r="G1331" s="204" t="str">
        <f t="shared" si="75"/>
        <v>款</v>
      </c>
    </row>
    <row r="1332" ht="36" customHeight="1" spans="1:7">
      <c r="A1332" s="478" t="s">
        <v>2372</v>
      </c>
      <c r="B1332" s="479" t="s">
        <v>136</v>
      </c>
      <c r="C1332" s="480">
        <v>0</v>
      </c>
      <c r="D1332" s="481">
        <v>0</v>
      </c>
      <c r="E1332" s="475" t="str">
        <f t="shared" si="73"/>
        <v/>
      </c>
      <c r="F1332" s="185" t="str">
        <f t="shared" si="74"/>
        <v>否</v>
      </c>
      <c r="G1332" s="204" t="str">
        <f t="shared" si="75"/>
        <v>项</v>
      </c>
    </row>
    <row r="1333" ht="36" customHeight="1" spans="1:7">
      <c r="A1333" s="478" t="s">
        <v>2373</v>
      </c>
      <c r="B1333" s="479" t="s">
        <v>138</v>
      </c>
      <c r="C1333" s="480">
        <v>0</v>
      </c>
      <c r="D1333" s="481">
        <v>0</v>
      </c>
      <c r="E1333" s="475" t="str">
        <f t="shared" si="73"/>
        <v/>
      </c>
      <c r="F1333" s="185" t="str">
        <f t="shared" si="74"/>
        <v>否</v>
      </c>
      <c r="G1333" s="204" t="str">
        <f t="shared" si="75"/>
        <v>项</v>
      </c>
    </row>
    <row r="1334" ht="36" customHeight="1" spans="1:7">
      <c r="A1334" s="478" t="s">
        <v>2374</v>
      </c>
      <c r="B1334" s="479" t="s">
        <v>140</v>
      </c>
      <c r="C1334" s="480">
        <v>0</v>
      </c>
      <c r="D1334" s="481">
        <v>0</v>
      </c>
      <c r="E1334" s="475" t="str">
        <f t="shared" si="73"/>
        <v/>
      </c>
      <c r="F1334" s="185" t="str">
        <f t="shared" si="74"/>
        <v>否</v>
      </c>
      <c r="G1334" s="204" t="str">
        <f t="shared" si="75"/>
        <v>项</v>
      </c>
    </row>
    <row r="1335" ht="36" customHeight="1" spans="1:7">
      <c r="A1335" s="478" t="s">
        <v>2375</v>
      </c>
      <c r="B1335" s="479" t="s">
        <v>2376</v>
      </c>
      <c r="C1335" s="480">
        <v>0</v>
      </c>
      <c r="D1335" s="481">
        <v>0</v>
      </c>
      <c r="E1335" s="475" t="str">
        <f t="shared" si="73"/>
        <v/>
      </c>
      <c r="F1335" s="185" t="str">
        <f t="shared" si="74"/>
        <v>否</v>
      </c>
      <c r="G1335" s="204" t="str">
        <f t="shared" si="75"/>
        <v>项</v>
      </c>
    </row>
    <row r="1336" ht="36" customHeight="1" spans="1:7">
      <c r="A1336" s="478" t="s">
        <v>2377</v>
      </c>
      <c r="B1336" s="479" t="s">
        <v>2378</v>
      </c>
      <c r="C1336" s="480">
        <v>4</v>
      </c>
      <c r="D1336" s="481">
        <v>7</v>
      </c>
      <c r="E1336" s="475">
        <f t="shared" si="73"/>
        <v>0.75</v>
      </c>
      <c r="F1336" s="185" t="str">
        <f t="shared" si="74"/>
        <v>是</v>
      </c>
      <c r="G1336" s="204" t="str">
        <f t="shared" si="75"/>
        <v>项</v>
      </c>
    </row>
    <row r="1337" ht="36" customHeight="1" spans="1:7">
      <c r="A1337" s="478" t="s">
        <v>2379</v>
      </c>
      <c r="B1337" s="479" t="s">
        <v>2380</v>
      </c>
      <c r="C1337" s="480">
        <v>0</v>
      </c>
      <c r="D1337" s="481">
        <v>0</v>
      </c>
      <c r="E1337" s="475" t="str">
        <f t="shared" si="73"/>
        <v/>
      </c>
      <c r="F1337" s="185" t="str">
        <f t="shared" si="74"/>
        <v>否</v>
      </c>
      <c r="G1337" s="204" t="str">
        <f t="shared" si="75"/>
        <v>项</v>
      </c>
    </row>
    <row r="1338" ht="36" customHeight="1" spans="1:7">
      <c r="A1338" s="478" t="s">
        <v>2381</v>
      </c>
      <c r="B1338" s="479" t="s">
        <v>2382</v>
      </c>
      <c r="C1338" s="480">
        <v>0</v>
      </c>
      <c r="D1338" s="481">
        <v>0</v>
      </c>
      <c r="E1338" s="475" t="str">
        <f t="shared" si="73"/>
        <v/>
      </c>
      <c r="F1338" s="185" t="str">
        <f t="shared" si="74"/>
        <v>否</v>
      </c>
      <c r="G1338" s="204" t="str">
        <f t="shared" si="75"/>
        <v>项</v>
      </c>
    </row>
    <row r="1339" ht="36" customHeight="1" spans="1:7">
      <c r="A1339" s="478" t="s">
        <v>2383</v>
      </c>
      <c r="B1339" s="479" t="s">
        <v>2384</v>
      </c>
      <c r="C1339" s="480">
        <v>0</v>
      </c>
      <c r="D1339" s="481">
        <v>0</v>
      </c>
      <c r="E1339" s="475" t="str">
        <f t="shared" si="73"/>
        <v/>
      </c>
      <c r="F1339" s="185" t="str">
        <f t="shared" si="74"/>
        <v>否</v>
      </c>
      <c r="G1339" s="204" t="str">
        <f t="shared" si="75"/>
        <v>项</v>
      </c>
    </row>
    <row r="1340" ht="36" customHeight="1" spans="1:7">
      <c r="A1340" s="478" t="s">
        <v>2385</v>
      </c>
      <c r="B1340" s="479" t="s">
        <v>2386</v>
      </c>
      <c r="C1340" s="480">
        <v>0</v>
      </c>
      <c r="D1340" s="481">
        <v>0</v>
      </c>
      <c r="E1340" s="475" t="str">
        <f t="shared" si="73"/>
        <v/>
      </c>
      <c r="F1340" s="185" t="str">
        <f t="shared" si="74"/>
        <v>否</v>
      </c>
      <c r="G1340" s="204" t="str">
        <f t="shared" si="75"/>
        <v>项</v>
      </c>
    </row>
    <row r="1341" ht="36" customHeight="1" spans="1:7">
      <c r="A1341" s="478" t="s">
        <v>2387</v>
      </c>
      <c r="B1341" s="479" t="s">
        <v>2388</v>
      </c>
      <c r="C1341" s="480">
        <v>0</v>
      </c>
      <c r="D1341" s="481">
        <v>0</v>
      </c>
      <c r="E1341" s="475" t="str">
        <f t="shared" si="73"/>
        <v/>
      </c>
      <c r="F1341" s="185" t="str">
        <f t="shared" si="74"/>
        <v>否</v>
      </c>
      <c r="G1341" s="204" t="str">
        <f t="shared" si="75"/>
        <v>项</v>
      </c>
    </row>
    <row r="1342" ht="36" customHeight="1" spans="1:7">
      <c r="A1342" s="478" t="s">
        <v>2389</v>
      </c>
      <c r="B1342" s="479" t="s">
        <v>2390</v>
      </c>
      <c r="C1342" s="480">
        <v>49</v>
      </c>
      <c r="D1342" s="481">
        <v>47</v>
      </c>
      <c r="E1342" s="475">
        <f t="shared" si="73"/>
        <v>-0.041</v>
      </c>
      <c r="F1342" s="185" t="str">
        <f t="shared" si="74"/>
        <v>是</v>
      </c>
      <c r="G1342" s="204" t="str">
        <f t="shared" si="75"/>
        <v>项</v>
      </c>
    </row>
    <row r="1343" ht="36" customHeight="1" spans="1:7">
      <c r="A1343" s="478" t="s">
        <v>2391</v>
      </c>
      <c r="B1343" s="479" t="s">
        <v>2392</v>
      </c>
      <c r="C1343" s="480">
        <v>0</v>
      </c>
      <c r="D1343" s="481">
        <v>0</v>
      </c>
      <c r="E1343" s="475" t="str">
        <f t="shared" si="73"/>
        <v/>
      </c>
      <c r="F1343" s="185" t="str">
        <f t="shared" si="74"/>
        <v>否</v>
      </c>
      <c r="G1343" s="204" t="str">
        <f t="shared" si="75"/>
        <v>项</v>
      </c>
    </row>
    <row r="1344" ht="36" customHeight="1" spans="1:7">
      <c r="A1344" s="472" t="s">
        <v>2393</v>
      </c>
      <c r="B1344" s="274" t="s">
        <v>2394</v>
      </c>
      <c r="C1344" s="486">
        <f>SUM(C1345:C1347)</f>
        <v>993</v>
      </c>
      <c r="D1344" s="487">
        <f>SUM(D1345:D1347)</f>
        <v>1820</v>
      </c>
      <c r="E1344" s="475">
        <f t="shared" si="73"/>
        <v>0.833</v>
      </c>
      <c r="F1344" s="185" t="str">
        <f t="shared" si="74"/>
        <v>是</v>
      </c>
      <c r="G1344" s="204" t="str">
        <f t="shared" si="75"/>
        <v>款</v>
      </c>
    </row>
    <row r="1345" ht="36" customHeight="1" spans="1:7">
      <c r="A1345" s="478" t="s">
        <v>2395</v>
      </c>
      <c r="B1345" s="479" t="s">
        <v>2396</v>
      </c>
      <c r="C1345" s="480">
        <v>872</v>
      </c>
      <c r="D1345" s="481">
        <v>1820</v>
      </c>
      <c r="E1345" s="475">
        <f t="shared" si="73"/>
        <v>1.087</v>
      </c>
      <c r="F1345" s="185" t="str">
        <f t="shared" si="74"/>
        <v>是</v>
      </c>
      <c r="G1345" s="204" t="str">
        <f t="shared" si="75"/>
        <v>项</v>
      </c>
    </row>
    <row r="1346" ht="36" customHeight="1" spans="1:7">
      <c r="A1346" s="478" t="s">
        <v>2397</v>
      </c>
      <c r="B1346" s="479" t="s">
        <v>2398</v>
      </c>
      <c r="C1346" s="480">
        <v>70</v>
      </c>
      <c r="D1346" s="481">
        <v>0</v>
      </c>
      <c r="E1346" s="475">
        <f t="shared" si="73"/>
        <v>-1</v>
      </c>
      <c r="F1346" s="185" t="str">
        <f t="shared" si="74"/>
        <v>是</v>
      </c>
      <c r="G1346" s="204" t="str">
        <f t="shared" si="75"/>
        <v>项</v>
      </c>
    </row>
    <row r="1347" ht="36" customHeight="1" spans="1:7">
      <c r="A1347" s="478" t="s">
        <v>2399</v>
      </c>
      <c r="B1347" s="479" t="s">
        <v>2400</v>
      </c>
      <c r="C1347" s="480">
        <v>51</v>
      </c>
      <c r="D1347" s="481">
        <v>0</v>
      </c>
      <c r="E1347" s="475">
        <f t="shared" si="73"/>
        <v>-1</v>
      </c>
      <c r="F1347" s="185" t="str">
        <f t="shared" si="74"/>
        <v>是</v>
      </c>
      <c r="G1347" s="204" t="str">
        <f t="shared" si="75"/>
        <v>项</v>
      </c>
    </row>
    <row r="1348" ht="36" customHeight="1" spans="1:7">
      <c r="A1348" s="472" t="s">
        <v>2401</v>
      </c>
      <c r="B1348" s="274" t="s">
        <v>2402</v>
      </c>
      <c r="C1348" s="486">
        <f>SUM(C1349:C1353)</f>
        <v>155</v>
      </c>
      <c r="D1348" s="487">
        <f>SUM(D1349:D1353)</f>
        <v>958</v>
      </c>
      <c r="E1348" s="475">
        <f t="shared" si="73"/>
        <v>5.181</v>
      </c>
      <c r="F1348" s="185" t="str">
        <f t="shared" si="74"/>
        <v>是</v>
      </c>
      <c r="G1348" s="204" t="str">
        <f t="shared" si="75"/>
        <v>款</v>
      </c>
    </row>
    <row r="1349" ht="36" customHeight="1" spans="1:7">
      <c r="A1349" s="478" t="s">
        <v>2403</v>
      </c>
      <c r="B1349" s="479" t="s">
        <v>2404</v>
      </c>
      <c r="C1349" s="480">
        <v>7</v>
      </c>
      <c r="D1349" s="481"/>
      <c r="E1349" s="475">
        <f t="shared" si="73"/>
        <v>-1</v>
      </c>
      <c r="F1349" s="185" t="str">
        <f t="shared" si="74"/>
        <v>是</v>
      </c>
      <c r="G1349" s="204" t="str">
        <f t="shared" si="75"/>
        <v>项</v>
      </c>
    </row>
    <row r="1350" ht="36" customHeight="1" spans="1:7">
      <c r="A1350" s="478" t="s">
        <v>2405</v>
      </c>
      <c r="B1350" s="479" t="s">
        <v>2406</v>
      </c>
      <c r="C1350" s="480">
        <v>0</v>
      </c>
      <c r="D1350" s="481"/>
      <c r="E1350" s="475" t="str">
        <f t="shared" si="73"/>
        <v/>
      </c>
      <c r="F1350" s="185" t="str">
        <f t="shared" si="74"/>
        <v>否</v>
      </c>
      <c r="G1350" s="204" t="str">
        <f t="shared" si="75"/>
        <v>项</v>
      </c>
    </row>
    <row r="1351" ht="36" customHeight="1" spans="1:7">
      <c r="A1351" s="478" t="s">
        <v>2407</v>
      </c>
      <c r="B1351" s="479" t="s">
        <v>2408</v>
      </c>
      <c r="C1351" s="480">
        <v>0</v>
      </c>
      <c r="D1351" s="481">
        <v>855</v>
      </c>
      <c r="E1351" s="475" t="str">
        <f t="shared" si="73"/>
        <v/>
      </c>
      <c r="F1351" s="185" t="str">
        <f t="shared" si="74"/>
        <v>是</v>
      </c>
      <c r="G1351" s="204" t="str">
        <f t="shared" si="75"/>
        <v>项</v>
      </c>
    </row>
    <row r="1352" ht="36" customHeight="1" spans="1:7">
      <c r="A1352" s="478" t="s">
        <v>2409</v>
      </c>
      <c r="B1352" s="479" t="s">
        <v>2410</v>
      </c>
      <c r="C1352" s="480">
        <v>0</v>
      </c>
      <c r="D1352" s="481">
        <v>0</v>
      </c>
      <c r="E1352" s="475" t="str">
        <f t="shared" si="73"/>
        <v/>
      </c>
      <c r="F1352" s="185" t="str">
        <f t="shared" si="74"/>
        <v>否</v>
      </c>
      <c r="G1352" s="204" t="str">
        <f t="shared" si="75"/>
        <v>项</v>
      </c>
    </row>
    <row r="1353" ht="36" customHeight="1" spans="1:7">
      <c r="A1353" s="478" t="s">
        <v>2411</v>
      </c>
      <c r="B1353" s="479" t="s">
        <v>2412</v>
      </c>
      <c r="C1353" s="480">
        <v>148</v>
      </c>
      <c r="D1353" s="481">
        <v>103</v>
      </c>
      <c r="E1353" s="475">
        <f t="shared" si="73"/>
        <v>-0.304</v>
      </c>
      <c r="F1353" s="185" t="str">
        <f t="shared" si="74"/>
        <v>是</v>
      </c>
      <c r="G1353" s="204" t="str">
        <f t="shared" si="75"/>
        <v>项</v>
      </c>
    </row>
    <row r="1354" ht="36" customHeight="1" spans="1:7">
      <c r="A1354" s="472" t="s">
        <v>2413</v>
      </c>
      <c r="B1354" s="274" t="s">
        <v>2414</v>
      </c>
      <c r="C1354" s="486">
        <f>SUM(C1355)</f>
        <v>0</v>
      </c>
      <c r="D1354" s="487">
        <f>SUM(D1355)</f>
        <v>0</v>
      </c>
      <c r="E1354" s="475" t="str">
        <f t="shared" si="73"/>
        <v/>
      </c>
      <c r="F1354" s="185" t="str">
        <f t="shared" si="74"/>
        <v>否</v>
      </c>
      <c r="G1354" s="204" t="str">
        <f t="shared" si="75"/>
        <v>款</v>
      </c>
    </row>
    <row r="1355" ht="36" customHeight="1" spans="1:7">
      <c r="A1355" s="479" t="s">
        <v>2415</v>
      </c>
      <c r="B1355" s="479" t="s">
        <v>2416</v>
      </c>
      <c r="C1355" s="480">
        <v>0</v>
      </c>
      <c r="D1355" s="481">
        <v>0</v>
      </c>
      <c r="E1355" s="475" t="str">
        <f t="shared" si="73"/>
        <v/>
      </c>
      <c r="F1355" s="185" t="str">
        <f t="shared" si="74"/>
        <v>否</v>
      </c>
      <c r="G1355" s="204" t="str">
        <f t="shared" si="75"/>
        <v>项</v>
      </c>
    </row>
    <row r="1356" ht="36" customHeight="1" spans="1:7">
      <c r="A1356" s="274" t="s">
        <v>2417</v>
      </c>
      <c r="B1356" s="495" t="s">
        <v>526</v>
      </c>
      <c r="C1356" s="496">
        <v>0</v>
      </c>
      <c r="D1356" s="497"/>
      <c r="E1356" s="475" t="str">
        <f t="shared" si="73"/>
        <v/>
      </c>
      <c r="F1356" s="185" t="str">
        <f t="shared" si="74"/>
        <v>否</v>
      </c>
      <c r="G1356" s="204" t="str">
        <f t="shared" si="75"/>
        <v>项</v>
      </c>
    </row>
    <row r="1357" ht="36" customHeight="1" spans="1:7">
      <c r="A1357" s="472" t="s">
        <v>87</v>
      </c>
      <c r="B1357" s="274" t="s">
        <v>88</v>
      </c>
      <c r="C1357" s="486">
        <v>3300</v>
      </c>
      <c r="D1357" s="485">
        <v>3300</v>
      </c>
      <c r="E1357" s="475">
        <f t="shared" si="73"/>
        <v>0</v>
      </c>
      <c r="F1357" s="185" t="str">
        <f t="shared" si="74"/>
        <v>是</v>
      </c>
      <c r="G1357" s="204" t="str">
        <f t="shared" si="75"/>
        <v>类</v>
      </c>
    </row>
    <row r="1358" ht="36" customHeight="1" spans="1:7">
      <c r="A1358" s="472" t="s">
        <v>89</v>
      </c>
      <c r="B1358" s="274" t="s">
        <v>90</v>
      </c>
      <c r="C1358" s="476">
        <f>C1359</f>
        <v>4383</v>
      </c>
      <c r="D1358" s="485">
        <f>D1359</f>
        <v>4947</v>
      </c>
      <c r="E1358" s="475">
        <f t="shared" si="73"/>
        <v>0.129</v>
      </c>
      <c r="F1358" s="185" t="str">
        <f t="shared" si="74"/>
        <v>是</v>
      </c>
      <c r="G1358" s="204" t="str">
        <f t="shared" si="75"/>
        <v>类</v>
      </c>
    </row>
    <row r="1359" ht="36" customHeight="1" spans="1:7">
      <c r="A1359" s="472" t="s">
        <v>2418</v>
      </c>
      <c r="B1359" s="274" t="s">
        <v>2419</v>
      </c>
      <c r="C1359" s="498">
        <f>SUM(C1360:C1363)</f>
        <v>4383</v>
      </c>
      <c r="D1359" s="499">
        <f>SUM(D1360:D1363)</f>
        <v>4947</v>
      </c>
      <c r="E1359" s="475">
        <f t="shared" si="73"/>
        <v>0.129</v>
      </c>
      <c r="F1359" s="185" t="str">
        <f t="shared" si="74"/>
        <v>是</v>
      </c>
      <c r="G1359" s="204" t="str">
        <f t="shared" si="75"/>
        <v>款</v>
      </c>
    </row>
    <row r="1360" ht="36" customHeight="1" spans="1:7">
      <c r="A1360" s="478" t="s">
        <v>2420</v>
      </c>
      <c r="B1360" s="479" t="s">
        <v>2421</v>
      </c>
      <c r="C1360" s="480">
        <v>4383</v>
      </c>
      <c r="D1360" s="481">
        <v>4947</v>
      </c>
      <c r="E1360" s="475">
        <f t="shared" ref="E1360:E1373" si="76">IF(C1360&gt;0,D1360/C1360-1,IF(C1360&lt;0,-(D1360/C1360-1),""))</f>
        <v>0.129</v>
      </c>
      <c r="F1360" s="185" t="str">
        <f t="shared" si="74"/>
        <v>是</v>
      </c>
      <c r="G1360" s="204" t="str">
        <f t="shared" si="75"/>
        <v>项</v>
      </c>
    </row>
    <row r="1361" ht="36" customHeight="1" spans="1:7">
      <c r="A1361" s="478" t="s">
        <v>2422</v>
      </c>
      <c r="B1361" s="479" t="s">
        <v>2423</v>
      </c>
      <c r="C1361" s="480">
        <v>0</v>
      </c>
      <c r="D1361" s="481">
        <v>0</v>
      </c>
      <c r="E1361" s="475" t="str">
        <f t="shared" si="76"/>
        <v/>
      </c>
      <c r="F1361" s="185" t="str">
        <f t="shared" si="74"/>
        <v>否</v>
      </c>
      <c r="G1361" s="204" t="str">
        <f t="shared" si="75"/>
        <v>项</v>
      </c>
    </row>
    <row r="1362" ht="36" customHeight="1" spans="1:7">
      <c r="A1362" s="478" t="s">
        <v>2424</v>
      </c>
      <c r="B1362" s="479" t="s">
        <v>2425</v>
      </c>
      <c r="C1362" s="480">
        <v>0</v>
      </c>
      <c r="D1362" s="481">
        <v>0</v>
      </c>
      <c r="E1362" s="475" t="str">
        <f t="shared" si="76"/>
        <v/>
      </c>
      <c r="F1362" s="185" t="str">
        <f t="shared" si="74"/>
        <v>否</v>
      </c>
      <c r="G1362" s="204" t="str">
        <f t="shared" si="75"/>
        <v>项</v>
      </c>
    </row>
    <row r="1363" ht="36" customHeight="1" spans="1:7">
      <c r="A1363" s="478">
        <v>2320399</v>
      </c>
      <c r="B1363" s="479" t="s">
        <v>2426</v>
      </c>
      <c r="C1363" s="480">
        <v>0</v>
      </c>
      <c r="D1363" s="481">
        <v>0</v>
      </c>
      <c r="E1363" s="475" t="str">
        <f t="shared" si="76"/>
        <v/>
      </c>
      <c r="F1363" s="185" t="str">
        <f t="shared" si="74"/>
        <v>否</v>
      </c>
      <c r="G1363" s="204" t="str">
        <f t="shared" si="75"/>
        <v>项</v>
      </c>
    </row>
    <row r="1364" ht="36" customHeight="1" spans="1:7">
      <c r="A1364" s="472" t="s">
        <v>2427</v>
      </c>
      <c r="B1364" s="495" t="s">
        <v>526</v>
      </c>
      <c r="C1364" s="486">
        <v>0</v>
      </c>
      <c r="D1364" s="491"/>
      <c r="E1364" s="475" t="str">
        <f t="shared" si="76"/>
        <v/>
      </c>
      <c r="F1364" s="185" t="str">
        <f t="shared" si="74"/>
        <v>否</v>
      </c>
      <c r="G1364" s="204" t="str">
        <f t="shared" si="75"/>
        <v>项</v>
      </c>
    </row>
    <row r="1365" ht="36" customHeight="1" spans="1:7">
      <c r="A1365" s="472" t="s">
        <v>91</v>
      </c>
      <c r="B1365" s="274" t="s">
        <v>92</v>
      </c>
      <c r="C1365" s="476">
        <f>C1366</f>
        <v>30</v>
      </c>
      <c r="D1365" s="485">
        <f>D1366</f>
        <v>50</v>
      </c>
      <c r="E1365" s="475">
        <f t="shared" si="76"/>
        <v>0.667</v>
      </c>
      <c r="F1365" s="185" t="str">
        <f t="shared" ref="F1365:F1372" si="77">IF(LEN(A1365)=3,"是",IF(B1365&lt;&gt;"",IF(SUM(C1365:D1365)&lt;&gt;0,"是","否"),"是"))</f>
        <v>是</v>
      </c>
      <c r="G1365" s="204" t="str">
        <f t="shared" ref="G1365:G1372" si="78">IF(LEN(A1365)=3,"类",IF(LEN(A1365)=5,"款","项"))</f>
        <v>类</v>
      </c>
    </row>
    <row r="1366" ht="36" customHeight="1" spans="1:7">
      <c r="A1366" s="472" t="s">
        <v>2428</v>
      </c>
      <c r="B1366" s="274" t="s">
        <v>2429</v>
      </c>
      <c r="C1366" s="486">
        <v>30</v>
      </c>
      <c r="D1366" s="487">
        <v>50</v>
      </c>
      <c r="E1366" s="475">
        <f t="shared" si="76"/>
        <v>0.667</v>
      </c>
      <c r="F1366" s="185" t="str">
        <f t="shared" si="77"/>
        <v>是</v>
      </c>
      <c r="G1366" s="204" t="str">
        <f t="shared" si="78"/>
        <v>款</v>
      </c>
    </row>
    <row r="1367" ht="36" customHeight="1" spans="1:7">
      <c r="A1367" s="472" t="s">
        <v>93</v>
      </c>
      <c r="B1367" s="274" t="s">
        <v>94</v>
      </c>
      <c r="C1367" s="476">
        <f>SUM(C1368:C1369)</f>
        <v>860</v>
      </c>
      <c r="D1367" s="485">
        <f>SUM(D1368:D1369)</f>
        <v>0</v>
      </c>
      <c r="E1367" s="475">
        <f t="shared" si="76"/>
        <v>-1</v>
      </c>
      <c r="F1367" s="185" t="str">
        <f t="shared" si="77"/>
        <v>是</v>
      </c>
      <c r="G1367" s="204" t="str">
        <f t="shared" si="78"/>
        <v>类</v>
      </c>
    </row>
    <row r="1368" ht="36" customHeight="1" spans="1:7">
      <c r="A1368" s="472" t="s">
        <v>2430</v>
      </c>
      <c r="B1368" s="274" t="s">
        <v>2431</v>
      </c>
      <c r="C1368" s="486">
        <v>0</v>
      </c>
      <c r="D1368" s="487">
        <v>0</v>
      </c>
      <c r="E1368" s="475" t="str">
        <f t="shared" si="76"/>
        <v/>
      </c>
      <c r="F1368" s="185" t="str">
        <f t="shared" si="77"/>
        <v>否</v>
      </c>
      <c r="G1368" s="204" t="str">
        <f t="shared" si="78"/>
        <v>款</v>
      </c>
    </row>
    <row r="1369" ht="36" customHeight="1" spans="1:7">
      <c r="A1369" s="472" t="s">
        <v>2432</v>
      </c>
      <c r="B1369" s="274" t="s">
        <v>2096</v>
      </c>
      <c r="C1369" s="486">
        <v>860</v>
      </c>
      <c r="D1369" s="487"/>
      <c r="E1369" s="475">
        <f t="shared" si="76"/>
        <v>-1</v>
      </c>
      <c r="F1369" s="185" t="str">
        <f t="shared" si="77"/>
        <v>是</v>
      </c>
      <c r="G1369" s="204" t="str">
        <f t="shared" si="78"/>
        <v>款</v>
      </c>
    </row>
    <row r="1370" ht="36" customHeight="1" spans="1:7">
      <c r="A1370" s="494" t="s">
        <v>2433</v>
      </c>
      <c r="B1370" s="495" t="s">
        <v>526</v>
      </c>
      <c r="C1370" s="496">
        <v>0</v>
      </c>
      <c r="D1370" s="497"/>
      <c r="E1370" s="475" t="str">
        <f t="shared" si="76"/>
        <v/>
      </c>
      <c r="F1370" s="185" t="str">
        <f t="shared" si="77"/>
        <v>否</v>
      </c>
      <c r="G1370" s="204" t="str">
        <f t="shared" si="78"/>
        <v>项</v>
      </c>
    </row>
    <row r="1371" ht="36" customHeight="1" spans="1:6">
      <c r="A1371" s="515"/>
      <c r="B1371" s="495"/>
      <c r="C1371" s="516"/>
      <c r="D1371" s="517"/>
      <c r="E1371" s="475" t="str">
        <f t="shared" si="76"/>
        <v/>
      </c>
      <c r="F1371" s="185" t="str">
        <f t="shared" si="77"/>
        <v>是</v>
      </c>
    </row>
    <row r="1372" ht="36" customHeight="1" spans="1:6">
      <c r="A1372" s="518"/>
      <c r="B1372" s="519" t="s">
        <v>2434</v>
      </c>
      <c r="C1372" s="473">
        <f>SUM(C4,C263,C266,C286,C380,C436,C493,C553,C683,C757,C838,C862,C976,C1041,C1112,C1133,C1161,C1171,C1217,C1239,C1298,C1357,C1358,C1365,C1367)</f>
        <v>319000</v>
      </c>
      <c r="D1372" s="482">
        <f>SUM(D4,D263,D266,D286,D380,D436,D493,D553,D683,D757,D838,D862,D976,D1041,D1112,D1133,D1161,D1171,D1217,D1239,D1298,D1357,D1358,D1365,D1367)</f>
        <v>320000</v>
      </c>
      <c r="E1372" s="403">
        <f t="shared" si="76"/>
        <v>0.003</v>
      </c>
      <c r="F1372" s="185" t="str">
        <f t="shared" si="77"/>
        <v>是</v>
      </c>
    </row>
    <row r="1373" spans="3:4">
      <c r="C1373" s="520"/>
      <c r="D1373" s="521"/>
    </row>
    <row r="1374" spans="3:4">
      <c r="C1374" s="522"/>
      <c r="D1374" s="521"/>
    </row>
    <row r="1375" spans="3:4">
      <c r="C1375" s="520"/>
      <c r="D1375" s="521"/>
    </row>
    <row r="1376" spans="3:4">
      <c r="C1376" s="522"/>
      <c r="D1376" s="521"/>
    </row>
    <row r="1377" spans="3:4">
      <c r="C1377" s="522"/>
      <c r="D1377" s="521"/>
    </row>
    <row r="1378" spans="3:4">
      <c r="C1378" s="520"/>
      <c r="D1378" s="521"/>
    </row>
    <row r="1379" spans="3:4">
      <c r="C1379" s="522"/>
      <c r="D1379" s="521"/>
    </row>
    <row r="1380" spans="3:4">
      <c r="C1380" s="522"/>
      <c r="D1380" s="521"/>
    </row>
    <row r="1381" spans="3:4">
      <c r="C1381" s="522"/>
      <c r="D1381" s="521"/>
    </row>
    <row r="1382" spans="3:4">
      <c r="C1382" s="522"/>
      <c r="D1382" s="521"/>
    </row>
    <row r="1383" spans="3:5">
      <c r="C1383" s="520"/>
      <c r="D1383" s="521"/>
      <c r="E1383" s="380">
        <f>IF(C1372&lt;&gt;0,IF((D1372/C1372-1)&lt;-30%,"",IF((D1372/C1372-1)&gt;150%,"",D1372/C1372-1)),"")</f>
        <v>0</v>
      </c>
    </row>
    <row r="1384" spans="3:4">
      <c r="C1384" s="522"/>
      <c r="D1384" s="521"/>
    </row>
  </sheetData>
  <mergeCells count="1">
    <mergeCell ref="B1:E1"/>
  </mergeCells>
  <conditionalFormatting sqref="F4">
    <cfRule type="cellIs" dxfId="2" priority="1439" stopIfTrue="1" operator="lessThan">
      <formula>0</formula>
    </cfRule>
  </conditionalFormatting>
  <conditionalFormatting sqref="F5">
    <cfRule type="cellIs" dxfId="2" priority="1351" stopIfTrue="1" operator="lessThan">
      <formula>0</formula>
    </cfRule>
  </conditionalFormatting>
  <conditionalFormatting sqref="F6">
    <cfRule type="cellIs" dxfId="2" priority="1350" stopIfTrue="1" operator="lessThan">
      <formula>0</formula>
    </cfRule>
  </conditionalFormatting>
  <conditionalFormatting sqref="F7">
    <cfRule type="cellIs" dxfId="2" priority="1349" stopIfTrue="1" operator="lessThan">
      <formula>0</formula>
    </cfRule>
  </conditionalFormatting>
  <conditionalFormatting sqref="F8">
    <cfRule type="cellIs" dxfId="2" priority="1348" stopIfTrue="1" operator="lessThan">
      <formula>0</formula>
    </cfRule>
  </conditionalFormatting>
  <conditionalFormatting sqref="F9">
    <cfRule type="cellIs" dxfId="2" priority="1347" stopIfTrue="1" operator="lessThan">
      <formula>0</formula>
    </cfRule>
  </conditionalFormatting>
  <conditionalFormatting sqref="F10">
    <cfRule type="cellIs" dxfId="2" priority="1346" stopIfTrue="1" operator="lessThan">
      <formula>0</formula>
    </cfRule>
  </conditionalFormatting>
  <conditionalFormatting sqref="F11">
    <cfRule type="cellIs" dxfId="2" priority="1345" stopIfTrue="1" operator="lessThan">
      <formula>0</formula>
    </cfRule>
  </conditionalFormatting>
  <conditionalFormatting sqref="F12">
    <cfRule type="cellIs" dxfId="2" priority="1344" stopIfTrue="1" operator="lessThan">
      <formula>0</formula>
    </cfRule>
  </conditionalFormatting>
  <conditionalFormatting sqref="F13">
    <cfRule type="cellIs" dxfId="2" priority="1343" stopIfTrue="1" operator="lessThan">
      <formula>0</formula>
    </cfRule>
  </conditionalFormatting>
  <conditionalFormatting sqref="F14">
    <cfRule type="cellIs" dxfId="2" priority="1342" stopIfTrue="1" operator="lessThan">
      <formula>0</formula>
    </cfRule>
  </conditionalFormatting>
  <conditionalFormatting sqref="F15">
    <cfRule type="cellIs" dxfId="2" priority="1341" stopIfTrue="1" operator="lessThan">
      <formula>0</formula>
    </cfRule>
  </conditionalFormatting>
  <conditionalFormatting sqref="F16">
    <cfRule type="cellIs" dxfId="2" priority="1340" stopIfTrue="1" operator="lessThan">
      <formula>0</formula>
    </cfRule>
  </conditionalFormatting>
  <conditionalFormatting sqref="F17">
    <cfRule type="cellIs" dxfId="2" priority="1339" stopIfTrue="1" operator="lessThan">
      <formula>0</formula>
    </cfRule>
  </conditionalFormatting>
  <conditionalFormatting sqref="F18">
    <cfRule type="cellIs" dxfId="2" priority="1338" stopIfTrue="1" operator="lessThan">
      <formula>0</formula>
    </cfRule>
  </conditionalFormatting>
  <conditionalFormatting sqref="F19">
    <cfRule type="cellIs" dxfId="2" priority="1337" stopIfTrue="1" operator="lessThan">
      <formula>0</formula>
    </cfRule>
  </conditionalFormatting>
  <conditionalFormatting sqref="F20">
    <cfRule type="cellIs" dxfId="2" priority="1336" stopIfTrue="1" operator="lessThan">
      <formula>0</formula>
    </cfRule>
  </conditionalFormatting>
  <conditionalFormatting sqref="F21">
    <cfRule type="cellIs" dxfId="2" priority="1335" stopIfTrue="1" operator="lessThan">
      <formula>0</formula>
    </cfRule>
  </conditionalFormatting>
  <conditionalFormatting sqref="F22">
    <cfRule type="cellIs" dxfId="2" priority="1334" stopIfTrue="1" operator="lessThan">
      <formula>0</formula>
    </cfRule>
  </conditionalFormatting>
  <conditionalFormatting sqref="F23">
    <cfRule type="cellIs" dxfId="2" priority="1333" stopIfTrue="1" operator="lessThan">
      <formula>0</formula>
    </cfRule>
  </conditionalFormatting>
  <conditionalFormatting sqref="F24">
    <cfRule type="cellIs" dxfId="2" priority="1332" stopIfTrue="1" operator="lessThan">
      <formula>0</formula>
    </cfRule>
  </conditionalFormatting>
  <conditionalFormatting sqref="F25">
    <cfRule type="cellIs" dxfId="2" priority="1331" stopIfTrue="1" operator="lessThan">
      <formula>0</formula>
    </cfRule>
  </conditionalFormatting>
  <conditionalFormatting sqref="F26">
    <cfRule type="cellIs" dxfId="2" priority="1330" stopIfTrue="1" operator="lessThan">
      <formula>0</formula>
    </cfRule>
  </conditionalFormatting>
  <conditionalFormatting sqref="F27">
    <cfRule type="cellIs" dxfId="2" priority="1329" stopIfTrue="1" operator="lessThan">
      <formula>0</formula>
    </cfRule>
  </conditionalFormatting>
  <conditionalFormatting sqref="F28">
    <cfRule type="cellIs" dxfId="2" priority="1328" stopIfTrue="1" operator="lessThan">
      <formula>0</formula>
    </cfRule>
  </conditionalFormatting>
  <conditionalFormatting sqref="F29">
    <cfRule type="cellIs" dxfId="2" priority="1327" stopIfTrue="1" operator="lessThan">
      <formula>0</formula>
    </cfRule>
  </conditionalFormatting>
  <conditionalFormatting sqref="F30">
    <cfRule type="cellIs" dxfId="2" priority="1326" stopIfTrue="1" operator="lessThan">
      <formula>0</formula>
    </cfRule>
  </conditionalFormatting>
  <conditionalFormatting sqref="F31">
    <cfRule type="cellIs" dxfId="2" priority="1325" stopIfTrue="1" operator="lessThan">
      <formula>0</formula>
    </cfRule>
  </conditionalFormatting>
  <conditionalFormatting sqref="F32">
    <cfRule type="cellIs" dxfId="2" priority="1324" stopIfTrue="1" operator="lessThan">
      <formula>0</formula>
    </cfRule>
  </conditionalFormatting>
  <conditionalFormatting sqref="F33">
    <cfRule type="cellIs" dxfId="2" priority="1323" stopIfTrue="1" operator="lessThan">
      <formula>0</formula>
    </cfRule>
  </conditionalFormatting>
  <conditionalFormatting sqref="F34">
    <cfRule type="cellIs" dxfId="2" priority="1322" stopIfTrue="1" operator="lessThan">
      <formula>0</formula>
    </cfRule>
  </conditionalFormatting>
  <conditionalFormatting sqref="F35">
    <cfRule type="cellIs" dxfId="2" priority="1321" stopIfTrue="1" operator="lessThan">
      <formula>0</formula>
    </cfRule>
  </conditionalFormatting>
  <conditionalFormatting sqref="F36">
    <cfRule type="cellIs" dxfId="2" priority="1320" stopIfTrue="1" operator="lessThan">
      <formula>0</formula>
    </cfRule>
  </conditionalFormatting>
  <conditionalFormatting sqref="F37">
    <cfRule type="cellIs" dxfId="2" priority="1319" stopIfTrue="1" operator="lessThan">
      <formula>0</formula>
    </cfRule>
  </conditionalFormatting>
  <conditionalFormatting sqref="F38">
    <cfRule type="cellIs" dxfId="2" priority="1318" stopIfTrue="1" operator="lessThan">
      <formula>0</formula>
    </cfRule>
  </conditionalFormatting>
  <conditionalFormatting sqref="F39">
    <cfRule type="cellIs" dxfId="2" priority="1317" stopIfTrue="1" operator="lessThan">
      <formula>0</formula>
    </cfRule>
  </conditionalFormatting>
  <conditionalFormatting sqref="F40">
    <cfRule type="cellIs" dxfId="2" priority="1316" stopIfTrue="1" operator="lessThan">
      <formula>0</formula>
    </cfRule>
  </conditionalFormatting>
  <conditionalFormatting sqref="F41">
    <cfRule type="cellIs" dxfId="2" priority="1315" stopIfTrue="1" operator="lessThan">
      <formula>0</formula>
    </cfRule>
  </conditionalFormatting>
  <conditionalFormatting sqref="F42">
    <cfRule type="cellIs" dxfId="2" priority="1314" stopIfTrue="1" operator="lessThan">
      <formula>0</formula>
    </cfRule>
  </conditionalFormatting>
  <conditionalFormatting sqref="F43">
    <cfRule type="cellIs" dxfId="2" priority="1313" stopIfTrue="1" operator="lessThan">
      <formula>0</formula>
    </cfRule>
  </conditionalFormatting>
  <conditionalFormatting sqref="F44">
    <cfRule type="cellIs" dxfId="2" priority="1312" stopIfTrue="1" operator="lessThan">
      <formula>0</formula>
    </cfRule>
  </conditionalFormatting>
  <conditionalFormatting sqref="F45">
    <cfRule type="cellIs" dxfId="2" priority="1311" stopIfTrue="1" operator="lessThan">
      <formula>0</formula>
    </cfRule>
  </conditionalFormatting>
  <conditionalFormatting sqref="F46">
    <cfRule type="cellIs" dxfId="2" priority="1310" stopIfTrue="1" operator="lessThan">
      <formula>0</formula>
    </cfRule>
  </conditionalFormatting>
  <conditionalFormatting sqref="F47">
    <cfRule type="cellIs" dxfId="2" priority="1309" stopIfTrue="1" operator="lessThan">
      <formula>0</formula>
    </cfRule>
  </conditionalFormatting>
  <conditionalFormatting sqref="F48">
    <cfRule type="cellIs" dxfId="2" priority="1308" stopIfTrue="1" operator="lessThan">
      <formula>0</formula>
    </cfRule>
  </conditionalFormatting>
  <conditionalFormatting sqref="F49">
    <cfRule type="cellIs" dxfId="2" priority="1307" stopIfTrue="1" operator="lessThan">
      <formula>0</formula>
    </cfRule>
  </conditionalFormatting>
  <conditionalFormatting sqref="F50">
    <cfRule type="cellIs" dxfId="2" priority="1306" stopIfTrue="1" operator="lessThan">
      <formula>0</formula>
    </cfRule>
  </conditionalFormatting>
  <conditionalFormatting sqref="F51">
    <cfRule type="cellIs" dxfId="2" priority="1305" stopIfTrue="1" operator="lessThan">
      <formula>0</formula>
    </cfRule>
  </conditionalFormatting>
  <conditionalFormatting sqref="F52">
    <cfRule type="cellIs" dxfId="2" priority="1304" stopIfTrue="1" operator="lessThan">
      <formula>0</formula>
    </cfRule>
  </conditionalFormatting>
  <conditionalFormatting sqref="F53">
    <cfRule type="cellIs" dxfId="2" priority="1303" stopIfTrue="1" operator="lessThan">
      <formula>0</formula>
    </cfRule>
  </conditionalFormatting>
  <conditionalFormatting sqref="F54">
    <cfRule type="cellIs" dxfId="2" priority="1302" stopIfTrue="1" operator="lessThan">
      <formula>0</formula>
    </cfRule>
  </conditionalFormatting>
  <conditionalFormatting sqref="F55">
    <cfRule type="cellIs" dxfId="2" priority="1301" stopIfTrue="1" operator="lessThan">
      <formula>0</formula>
    </cfRule>
  </conditionalFormatting>
  <conditionalFormatting sqref="F56">
    <cfRule type="cellIs" dxfId="2" priority="1300" stopIfTrue="1" operator="lessThan">
      <formula>0</formula>
    </cfRule>
  </conditionalFormatting>
  <conditionalFormatting sqref="F57">
    <cfRule type="cellIs" dxfId="2" priority="1299" stopIfTrue="1" operator="lessThan">
      <formula>0</formula>
    </cfRule>
  </conditionalFormatting>
  <conditionalFormatting sqref="F58">
    <cfRule type="cellIs" dxfId="2" priority="1298" stopIfTrue="1" operator="lessThan">
      <formula>0</formula>
    </cfRule>
  </conditionalFormatting>
  <conditionalFormatting sqref="F59">
    <cfRule type="cellIs" dxfId="2" priority="1297" stopIfTrue="1" operator="lessThan">
      <formula>0</formula>
    </cfRule>
  </conditionalFormatting>
  <conditionalFormatting sqref="F60">
    <cfRule type="cellIs" dxfId="2" priority="1296" stopIfTrue="1" operator="lessThan">
      <formula>0</formula>
    </cfRule>
  </conditionalFormatting>
  <conditionalFormatting sqref="F61">
    <cfRule type="cellIs" dxfId="2" priority="1295" stopIfTrue="1" operator="lessThan">
      <formula>0</formula>
    </cfRule>
  </conditionalFormatting>
  <conditionalFormatting sqref="F62">
    <cfRule type="cellIs" dxfId="2" priority="1294" stopIfTrue="1" operator="lessThan">
      <formula>0</formula>
    </cfRule>
  </conditionalFormatting>
  <conditionalFormatting sqref="F63">
    <cfRule type="cellIs" dxfId="2" priority="1293" stopIfTrue="1" operator="lessThan">
      <formula>0</formula>
    </cfRule>
  </conditionalFormatting>
  <conditionalFormatting sqref="F64">
    <cfRule type="cellIs" dxfId="2" priority="1292" stopIfTrue="1" operator="lessThan">
      <formula>0</formula>
    </cfRule>
  </conditionalFormatting>
  <conditionalFormatting sqref="F65">
    <cfRule type="cellIs" dxfId="2" priority="1291" stopIfTrue="1" operator="lessThan">
      <formula>0</formula>
    </cfRule>
  </conditionalFormatting>
  <conditionalFormatting sqref="F66">
    <cfRule type="cellIs" dxfId="2" priority="1290" stopIfTrue="1" operator="lessThan">
      <formula>0</formula>
    </cfRule>
  </conditionalFormatting>
  <conditionalFormatting sqref="F67">
    <cfRule type="cellIs" dxfId="2" priority="1289" stopIfTrue="1" operator="lessThan">
      <formula>0</formula>
    </cfRule>
  </conditionalFormatting>
  <conditionalFormatting sqref="F68">
    <cfRule type="cellIs" dxfId="2" priority="1288" stopIfTrue="1" operator="lessThan">
      <formula>0</formula>
    </cfRule>
  </conditionalFormatting>
  <conditionalFormatting sqref="F69">
    <cfRule type="cellIs" dxfId="2" priority="1287" stopIfTrue="1" operator="lessThan">
      <formula>0</formula>
    </cfRule>
  </conditionalFormatting>
  <conditionalFormatting sqref="F70">
    <cfRule type="cellIs" dxfId="2" priority="1286" stopIfTrue="1" operator="lessThan">
      <formula>0</formula>
    </cfRule>
  </conditionalFormatting>
  <conditionalFormatting sqref="F71">
    <cfRule type="cellIs" dxfId="2" priority="1285" stopIfTrue="1" operator="lessThan">
      <formula>0</formula>
    </cfRule>
  </conditionalFormatting>
  <conditionalFormatting sqref="F72">
    <cfRule type="cellIs" dxfId="2" priority="1284" stopIfTrue="1" operator="lessThan">
      <formula>0</formula>
    </cfRule>
  </conditionalFormatting>
  <conditionalFormatting sqref="F73">
    <cfRule type="cellIs" dxfId="2" priority="1283" stopIfTrue="1" operator="lessThan">
      <formula>0</formula>
    </cfRule>
  </conditionalFormatting>
  <conditionalFormatting sqref="F74">
    <cfRule type="cellIs" dxfId="2" priority="1282" stopIfTrue="1" operator="lessThan">
      <formula>0</formula>
    </cfRule>
  </conditionalFormatting>
  <conditionalFormatting sqref="F75">
    <cfRule type="cellIs" dxfId="2" priority="1281" stopIfTrue="1" operator="lessThan">
      <formula>0</formula>
    </cfRule>
  </conditionalFormatting>
  <conditionalFormatting sqref="F76">
    <cfRule type="cellIs" dxfId="2" priority="1280" stopIfTrue="1" operator="lessThan">
      <formula>0</formula>
    </cfRule>
  </conditionalFormatting>
  <conditionalFormatting sqref="F77">
    <cfRule type="cellIs" dxfId="2" priority="1279" stopIfTrue="1" operator="lessThan">
      <formula>0</formula>
    </cfRule>
  </conditionalFormatting>
  <conditionalFormatting sqref="F78">
    <cfRule type="cellIs" dxfId="2" priority="1278" stopIfTrue="1" operator="lessThan">
      <formula>0</formula>
    </cfRule>
  </conditionalFormatting>
  <conditionalFormatting sqref="F79">
    <cfRule type="cellIs" dxfId="2" priority="1277" stopIfTrue="1" operator="lessThan">
      <formula>0</formula>
    </cfRule>
  </conditionalFormatting>
  <conditionalFormatting sqref="F80">
    <cfRule type="cellIs" dxfId="2" priority="1276" stopIfTrue="1" operator="lessThan">
      <formula>0</formula>
    </cfRule>
  </conditionalFormatting>
  <conditionalFormatting sqref="F81">
    <cfRule type="cellIs" dxfId="2" priority="1275" stopIfTrue="1" operator="lessThan">
      <formula>0</formula>
    </cfRule>
  </conditionalFormatting>
  <conditionalFormatting sqref="F82">
    <cfRule type="cellIs" dxfId="2" priority="1274" stopIfTrue="1" operator="lessThan">
      <formula>0</formula>
    </cfRule>
  </conditionalFormatting>
  <conditionalFormatting sqref="F83">
    <cfRule type="cellIs" dxfId="2" priority="1273" stopIfTrue="1" operator="lessThan">
      <formula>0</formula>
    </cfRule>
  </conditionalFormatting>
  <conditionalFormatting sqref="F84">
    <cfRule type="cellIs" dxfId="2" priority="1272" stopIfTrue="1" operator="lessThan">
      <formula>0</formula>
    </cfRule>
  </conditionalFormatting>
  <conditionalFormatting sqref="F85">
    <cfRule type="cellIs" dxfId="2" priority="1271" stopIfTrue="1" operator="lessThan">
      <formula>0</formula>
    </cfRule>
  </conditionalFormatting>
  <conditionalFormatting sqref="F86">
    <cfRule type="cellIs" dxfId="2" priority="1270" stopIfTrue="1" operator="lessThan">
      <formula>0</formula>
    </cfRule>
  </conditionalFormatting>
  <conditionalFormatting sqref="F87">
    <cfRule type="cellIs" dxfId="2" priority="1269" stopIfTrue="1" operator="lessThan">
      <formula>0</formula>
    </cfRule>
  </conditionalFormatting>
  <conditionalFormatting sqref="F88">
    <cfRule type="cellIs" dxfId="2" priority="1268" stopIfTrue="1" operator="lessThan">
      <formula>0</formula>
    </cfRule>
  </conditionalFormatting>
  <conditionalFormatting sqref="F89">
    <cfRule type="cellIs" dxfId="2" priority="1267" stopIfTrue="1" operator="lessThan">
      <formula>0</formula>
    </cfRule>
  </conditionalFormatting>
  <conditionalFormatting sqref="F90">
    <cfRule type="cellIs" dxfId="2" priority="1266" stopIfTrue="1" operator="lessThan">
      <formula>0</formula>
    </cfRule>
  </conditionalFormatting>
  <conditionalFormatting sqref="F91">
    <cfRule type="cellIs" dxfId="2" priority="1265" stopIfTrue="1" operator="lessThan">
      <formula>0</formula>
    </cfRule>
  </conditionalFormatting>
  <conditionalFormatting sqref="F92">
    <cfRule type="cellIs" dxfId="2" priority="1264" stopIfTrue="1" operator="lessThan">
      <formula>0</formula>
    </cfRule>
  </conditionalFormatting>
  <conditionalFormatting sqref="F93">
    <cfRule type="cellIs" dxfId="2" priority="1263" stopIfTrue="1" operator="lessThan">
      <formula>0</formula>
    </cfRule>
  </conditionalFormatting>
  <conditionalFormatting sqref="F94">
    <cfRule type="cellIs" dxfId="2" priority="1262" stopIfTrue="1" operator="lessThan">
      <formula>0</formula>
    </cfRule>
  </conditionalFormatting>
  <conditionalFormatting sqref="F95">
    <cfRule type="cellIs" dxfId="2" priority="1261" stopIfTrue="1" operator="lessThan">
      <formula>0</formula>
    </cfRule>
  </conditionalFormatting>
  <conditionalFormatting sqref="F96">
    <cfRule type="cellIs" dxfId="2" priority="1260" stopIfTrue="1" operator="lessThan">
      <formula>0</formula>
    </cfRule>
  </conditionalFormatting>
  <conditionalFormatting sqref="F97">
    <cfRule type="cellIs" dxfId="2" priority="1259" stopIfTrue="1" operator="lessThan">
      <formula>0</formula>
    </cfRule>
  </conditionalFormatting>
  <conditionalFormatting sqref="F98">
    <cfRule type="cellIs" dxfId="2" priority="1258" stopIfTrue="1" operator="lessThan">
      <formula>0</formula>
    </cfRule>
  </conditionalFormatting>
  <conditionalFormatting sqref="F99">
    <cfRule type="cellIs" dxfId="2" priority="1257" stopIfTrue="1" operator="lessThan">
      <formula>0</formula>
    </cfRule>
  </conditionalFormatting>
  <conditionalFormatting sqref="F100">
    <cfRule type="cellIs" dxfId="2" priority="1256" stopIfTrue="1" operator="lessThan">
      <formula>0</formula>
    </cfRule>
  </conditionalFormatting>
  <conditionalFormatting sqref="F101">
    <cfRule type="cellIs" dxfId="2" priority="1255" stopIfTrue="1" operator="lessThan">
      <formula>0</formula>
    </cfRule>
  </conditionalFormatting>
  <conditionalFormatting sqref="F102">
    <cfRule type="cellIs" dxfId="2" priority="1254" stopIfTrue="1" operator="lessThan">
      <formula>0</formula>
    </cfRule>
  </conditionalFormatting>
  <conditionalFormatting sqref="F103">
    <cfRule type="cellIs" dxfId="2" priority="1253" stopIfTrue="1" operator="lessThan">
      <formula>0</formula>
    </cfRule>
  </conditionalFormatting>
  <conditionalFormatting sqref="F104">
    <cfRule type="cellIs" dxfId="2" priority="1252" stopIfTrue="1" operator="lessThan">
      <formula>0</formula>
    </cfRule>
  </conditionalFormatting>
  <conditionalFormatting sqref="F105">
    <cfRule type="cellIs" dxfId="2" priority="1251" stopIfTrue="1" operator="lessThan">
      <formula>0</formula>
    </cfRule>
  </conditionalFormatting>
  <conditionalFormatting sqref="F106">
    <cfRule type="cellIs" dxfId="2" priority="1250" stopIfTrue="1" operator="lessThan">
      <formula>0</formula>
    </cfRule>
  </conditionalFormatting>
  <conditionalFormatting sqref="F107">
    <cfRule type="cellIs" dxfId="2" priority="1249" stopIfTrue="1" operator="lessThan">
      <formula>0</formula>
    </cfRule>
  </conditionalFormatting>
  <conditionalFormatting sqref="F108">
    <cfRule type="cellIs" dxfId="2" priority="1248" stopIfTrue="1" operator="lessThan">
      <formula>0</formula>
    </cfRule>
  </conditionalFormatting>
  <conditionalFormatting sqref="F109">
    <cfRule type="cellIs" dxfId="2" priority="1247" stopIfTrue="1" operator="lessThan">
      <formula>0</formula>
    </cfRule>
  </conditionalFormatting>
  <conditionalFormatting sqref="F110">
    <cfRule type="cellIs" dxfId="2" priority="1246" stopIfTrue="1" operator="lessThan">
      <formula>0</formula>
    </cfRule>
  </conditionalFormatting>
  <conditionalFormatting sqref="F111">
    <cfRule type="cellIs" dxfId="2" priority="1245" stopIfTrue="1" operator="lessThan">
      <formula>0</formula>
    </cfRule>
  </conditionalFormatting>
  <conditionalFormatting sqref="F112">
    <cfRule type="cellIs" dxfId="2" priority="1244" stopIfTrue="1" operator="lessThan">
      <formula>0</formula>
    </cfRule>
  </conditionalFormatting>
  <conditionalFormatting sqref="F113">
    <cfRule type="cellIs" dxfId="2" priority="1243" stopIfTrue="1" operator="lessThan">
      <formula>0</formula>
    </cfRule>
  </conditionalFormatting>
  <conditionalFormatting sqref="F114">
    <cfRule type="cellIs" dxfId="2" priority="1242" stopIfTrue="1" operator="lessThan">
      <formula>0</formula>
    </cfRule>
  </conditionalFormatting>
  <conditionalFormatting sqref="F115">
    <cfRule type="cellIs" dxfId="2" priority="1241" stopIfTrue="1" operator="lessThan">
      <formula>0</formula>
    </cfRule>
  </conditionalFormatting>
  <conditionalFormatting sqref="F116">
    <cfRule type="cellIs" dxfId="2" priority="1240" stopIfTrue="1" operator="lessThan">
      <formula>0</formula>
    </cfRule>
  </conditionalFormatting>
  <conditionalFormatting sqref="F117">
    <cfRule type="cellIs" dxfId="2" priority="1239" stopIfTrue="1" operator="lessThan">
      <formula>0</formula>
    </cfRule>
  </conditionalFormatting>
  <conditionalFormatting sqref="F118">
    <cfRule type="cellIs" dxfId="2" priority="1238" stopIfTrue="1" operator="lessThan">
      <formula>0</formula>
    </cfRule>
  </conditionalFormatting>
  <conditionalFormatting sqref="F119">
    <cfRule type="cellIs" dxfId="2" priority="1237" stopIfTrue="1" operator="lessThan">
      <formula>0</formula>
    </cfRule>
  </conditionalFormatting>
  <conditionalFormatting sqref="F120">
    <cfRule type="cellIs" dxfId="2" priority="1236" stopIfTrue="1" operator="lessThan">
      <formula>0</formula>
    </cfRule>
  </conditionalFormatting>
  <conditionalFormatting sqref="F121">
    <cfRule type="cellIs" dxfId="2" priority="1235" stopIfTrue="1" operator="lessThan">
      <formula>0</formula>
    </cfRule>
  </conditionalFormatting>
  <conditionalFormatting sqref="F122">
    <cfRule type="cellIs" dxfId="2" priority="1234" stopIfTrue="1" operator="lessThan">
      <formula>0</formula>
    </cfRule>
  </conditionalFormatting>
  <conditionalFormatting sqref="F123">
    <cfRule type="cellIs" dxfId="2" priority="1233" stopIfTrue="1" operator="lessThan">
      <formula>0</formula>
    </cfRule>
  </conditionalFormatting>
  <conditionalFormatting sqref="F124">
    <cfRule type="cellIs" dxfId="2" priority="1232" stopIfTrue="1" operator="lessThan">
      <formula>0</formula>
    </cfRule>
  </conditionalFormatting>
  <conditionalFormatting sqref="F125">
    <cfRule type="cellIs" dxfId="2" priority="1231" stopIfTrue="1" operator="lessThan">
      <formula>0</formula>
    </cfRule>
  </conditionalFormatting>
  <conditionalFormatting sqref="F126">
    <cfRule type="cellIs" dxfId="2" priority="1230" stopIfTrue="1" operator="lessThan">
      <formula>0</formula>
    </cfRule>
  </conditionalFormatting>
  <conditionalFormatting sqref="F127">
    <cfRule type="cellIs" dxfId="2" priority="1229" stopIfTrue="1" operator="lessThan">
      <formula>0</formula>
    </cfRule>
  </conditionalFormatting>
  <conditionalFormatting sqref="F128">
    <cfRule type="cellIs" dxfId="2" priority="1228" stopIfTrue="1" operator="lessThan">
      <formula>0</formula>
    </cfRule>
  </conditionalFormatting>
  <conditionalFormatting sqref="F129">
    <cfRule type="cellIs" dxfId="2" priority="1227" stopIfTrue="1" operator="lessThan">
      <formula>0</formula>
    </cfRule>
  </conditionalFormatting>
  <conditionalFormatting sqref="F130">
    <cfRule type="cellIs" dxfId="2" priority="1226" stopIfTrue="1" operator="lessThan">
      <formula>0</formula>
    </cfRule>
  </conditionalFormatting>
  <conditionalFormatting sqref="F131">
    <cfRule type="cellIs" dxfId="2" priority="1225" stopIfTrue="1" operator="lessThan">
      <formula>0</formula>
    </cfRule>
  </conditionalFormatting>
  <conditionalFormatting sqref="F132">
    <cfRule type="cellIs" dxfId="2" priority="1224" stopIfTrue="1" operator="lessThan">
      <formula>0</formula>
    </cfRule>
  </conditionalFormatting>
  <conditionalFormatting sqref="F133">
    <cfRule type="cellIs" dxfId="2" priority="1223" stopIfTrue="1" operator="lessThan">
      <formula>0</formula>
    </cfRule>
  </conditionalFormatting>
  <conditionalFormatting sqref="F134">
    <cfRule type="cellIs" dxfId="2" priority="1222" stopIfTrue="1" operator="lessThan">
      <formula>0</formula>
    </cfRule>
  </conditionalFormatting>
  <conditionalFormatting sqref="F135">
    <cfRule type="cellIs" dxfId="2" priority="1221" stopIfTrue="1" operator="lessThan">
      <formula>0</formula>
    </cfRule>
  </conditionalFormatting>
  <conditionalFormatting sqref="F136">
    <cfRule type="cellIs" dxfId="2" priority="1220" stopIfTrue="1" operator="lessThan">
      <formula>0</formula>
    </cfRule>
  </conditionalFormatting>
  <conditionalFormatting sqref="F137">
    <cfRule type="cellIs" dxfId="2" priority="1219" stopIfTrue="1" operator="lessThan">
      <formula>0</formula>
    </cfRule>
  </conditionalFormatting>
  <conditionalFormatting sqref="F138">
    <cfRule type="cellIs" dxfId="2" priority="1218" stopIfTrue="1" operator="lessThan">
      <formula>0</formula>
    </cfRule>
  </conditionalFormatting>
  <conditionalFormatting sqref="F139">
    <cfRule type="cellIs" dxfId="2" priority="1217" stopIfTrue="1" operator="lessThan">
      <formula>0</formula>
    </cfRule>
  </conditionalFormatting>
  <conditionalFormatting sqref="F140">
    <cfRule type="cellIs" dxfId="2" priority="1216" stopIfTrue="1" operator="lessThan">
      <formula>0</formula>
    </cfRule>
  </conditionalFormatting>
  <conditionalFormatting sqref="F141">
    <cfRule type="cellIs" dxfId="2" priority="1215" stopIfTrue="1" operator="lessThan">
      <formula>0</formula>
    </cfRule>
  </conditionalFormatting>
  <conditionalFormatting sqref="F142">
    <cfRule type="cellIs" dxfId="2" priority="1214" stopIfTrue="1" operator="lessThan">
      <formula>0</formula>
    </cfRule>
  </conditionalFormatting>
  <conditionalFormatting sqref="F143">
    <cfRule type="cellIs" dxfId="2" priority="1213" stopIfTrue="1" operator="lessThan">
      <formula>0</formula>
    </cfRule>
  </conditionalFormatting>
  <conditionalFormatting sqref="F144">
    <cfRule type="cellIs" dxfId="2" priority="1212" stopIfTrue="1" operator="lessThan">
      <formula>0</formula>
    </cfRule>
  </conditionalFormatting>
  <conditionalFormatting sqref="F145">
    <cfRule type="cellIs" dxfId="2" priority="1211" stopIfTrue="1" operator="lessThan">
      <formula>0</formula>
    </cfRule>
  </conditionalFormatting>
  <conditionalFormatting sqref="F146">
    <cfRule type="cellIs" dxfId="2" priority="1210" stopIfTrue="1" operator="lessThan">
      <formula>0</formula>
    </cfRule>
  </conditionalFormatting>
  <conditionalFormatting sqref="F147">
    <cfRule type="cellIs" dxfId="2" priority="1209" stopIfTrue="1" operator="lessThan">
      <formula>0</formula>
    </cfRule>
  </conditionalFormatting>
  <conditionalFormatting sqref="F148">
    <cfRule type="cellIs" dxfId="2" priority="1208" stopIfTrue="1" operator="lessThan">
      <formula>0</formula>
    </cfRule>
  </conditionalFormatting>
  <conditionalFormatting sqref="F149">
    <cfRule type="cellIs" dxfId="2" priority="1207" stopIfTrue="1" operator="lessThan">
      <formula>0</formula>
    </cfRule>
  </conditionalFormatting>
  <conditionalFormatting sqref="F150">
    <cfRule type="cellIs" dxfId="2" priority="1206" stopIfTrue="1" operator="lessThan">
      <formula>0</formula>
    </cfRule>
  </conditionalFormatting>
  <conditionalFormatting sqref="F151">
    <cfRule type="cellIs" dxfId="2" priority="1205" stopIfTrue="1" operator="lessThan">
      <formula>0</formula>
    </cfRule>
  </conditionalFormatting>
  <conditionalFormatting sqref="F152">
    <cfRule type="cellIs" dxfId="2" priority="1204" stopIfTrue="1" operator="lessThan">
      <formula>0</formula>
    </cfRule>
  </conditionalFormatting>
  <conditionalFormatting sqref="F153">
    <cfRule type="cellIs" dxfId="2" priority="1203" stopIfTrue="1" operator="lessThan">
      <formula>0</formula>
    </cfRule>
  </conditionalFormatting>
  <conditionalFormatting sqref="F154">
    <cfRule type="cellIs" dxfId="2" priority="1202" stopIfTrue="1" operator="lessThan">
      <formula>0</formula>
    </cfRule>
  </conditionalFormatting>
  <conditionalFormatting sqref="F155">
    <cfRule type="cellIs" dxfId="2" priority="1201" stopIfTrue="1" operator="lessThan">
      <formula>0</formula>
    </cfRule>
  </conditionalFormatting>
  <conditionalFormatting sqref="F156">
    <cfRule type="cellIs" dxfId="2" priority="1200" stopIfTrue="1" operator="lessThan">
      <formula>0</formula>
    </cfRule>
  </conditionalFormatting>
  <conditionalFormatting sqref="F157">
    <cfRule type="cellIs" dxfId="2" priority="1199" stopIfTrue="1" operator="lessThan">
      <formula>0</formula>
    </cfRule>
  </conditionalFormatting>
  <conditionalFormatting sqref="F158">
    <cfRule type="cellIs" dxfId="2" priority="1198" stopIfTrue="1" operator="lessThan">
      <formula>0</formula>
    </cfRule>
  </conditionalFormatting>
  <conditionalFormatting sqref="F159">
    <cfRule type="cellIs" dxfId="2" priority="1197" stopIfTrue="1" operator="lessThan">
      <formula>0</formula>
    </cfRule>
  </conditionalFormatting>
  <conditionalFormatting sqref="F160">
    <cfRule type="cellIs" dxfId="2" priority="1196" stopIfTrue="1" operator="lessThan">
      <formula>0</formula>
    </cfRule>
  </conditionalFormatting>
  <conditionalFormatting sqref="F161">
    <cfRule type="cellIs" dxfId="2" priority="1195" stopIfTrue="1" operator="lessThan">
      <formula>0</formula>
    </cfRule>
  </conditionalFormatting>
  <conditionalFormatting sqref="F162">
    <cfRule type="cellIs" dxfId="2" priority="1194" stopIfTrue="1" operator="lessThan">
      <formula>0</formula>
    </cfRule>
  </conditionalFormatting>
  <conditionalFormatting sqref="F163">
    <cfRule type="cellIs" dxfId="2" priority="1193" stopIfTrue="1" operator="lessThan">
      <formula>0</formula>
    </cfRule>
  </conditionalFormatting>
  <conditionalFormatting sqref="F164">
    <cfRule type="cellIs" dxfId="2" priority="1192" stopIfTrue="1" operator="lessThan">
      <formula>0</formula>
    </cfRule>
  </conditionalFormatting>
  <conditionalFormatting sqref="F165">
    <cfRule type="cellIs" dxfId="2" priority="1191" stopIfTrue="1" operator="lessThan">
      <formula>0</formula>
    </cfRule>
  </conditionalFormatting>
  <conditionalFormatting sqref="F166">
    <cfRule type="cellIs" dxfId="2" priority="1190" stopIfTrue="1" operator="lessThan">
      <formula>0</formula>
    </cfRule>
  </conditionalFormatting>
  <conditionalFormatting sqref="F167">
    <cfRule type="cellIs" dxfId="2" priority="1189" stopIfTrue="1" operator="lessThan">
      <formula>0</formula>
    </cfRule>
  </conditionalFormatting>
  <conditionalFormatting sqref="F168">
    <cfRule type="cellIs" dxfId="2" priority="1188" stopIfTrue="1" operator="lessThan">
      <formula>0</formula>
    </cfRule>
  </conditionalFormatting>
  <conditionalFormatting sqref="F169">
    <cfRule type="cellIs" dxfId="2" priority="1187" stopIfTrue="1" operator="lessThan">
      <formula>0</formula>
    </cfRule>
  </conditionalFormatting>
  <conditionalFormatting sqref="F170">
    <cfRule type="cellIs" dxfId="2" priority="1186" stopIfTrue="1" operator="lessThan">
      <formula>0</formula>
    </cfRule>
  </conditionalFormatting>
  <conditionalFormatting sqref="F171">
    <cfRule type="cellIs" dxfId="2" priority="1185" stopIfTrue="1" operator="lessThan">
      <formula>0</formula>
    </cfRule>
  </conditionalFormatting>
  <conditionalFormatting sqref="F172">
    <cfRule type="cellIs" dxfId="2" priority="1184" stopIfTrue="1" operator="lessThan">
      <formula>0</formula>
    </cfRule>
  </conditionalFormatting>
  <conditionalFormatting sqref="F173">
    <cfRule type="cellIs" dxfId="2" priority="1183" stopIfTrue="1" operator="lessThan">
      <formula>0</formula>
    </cfRule>
  </conditionalFormatting>
  <conditionalFormatting sqref="F174">
    <cfRule type="cellIs" dxfId="2" priority="1182" stopIfTrue="1" operator="lessThan">
      <formula>0</formula>
    </cfRule>
  </conditionalFormatting>
  <conditionalFormatting sqref="F175">
    <cfRule type="cellIs" dxfId="2" priority="1181" stopIfTrue="1" operator="lessThan">
      <formula>0</formula>
    </cfRule>
  </conditionalFormatting>
  <conditionalFormatting sqref="F176">
    <cfRule type="cellIs" dxfId="2" priority="1180" stopIfTrue="1" operator="lessThan">
      <formula>0</formula>
    </cfRule>
  </conditionalFormatting>
  <conditionalFormatting sqref="F177">
    <cfRule type="cellIs" dxfId="2" priority="1179" stopIfTrue="1" operator="lessThan">
      <formula>0</formula>
    </cfRule>
  </conditionalFormatting>
  <conditionalFormatting sqref="F178">
    <cfRule type="cellIs" dxfId="2" priority="1178" stopIfTrue="1" operator="lessThan">
      <formula>0</formula>
    </cfRule>
  </conditionalFormatting>
  <conditionalFormatting sqref="F179">
    <cfRule type="cellIs" dxfId="2" priority="1177" stopIfTrue="1" operator="lessThan">
      <formula>0</formula>
    </cfRule>
  </conditionalFormatting>
  <conditionalFormatting sqref="F180">
    <cfRule type="cellIs" dxfId="2" priority="1176" stopIfTrue="1" operator="lessThan">
      <formula>0</formula>
    </cfRule>
  </conditionalFormatting>
  <conditionalFormatting sqref="F181">
    <cfRule type="cellIs" dxfId="2" priority="1175" stopIfTrue="1" operator="lessThan">
      <formula>0</formula>
    </cfRule>
  </conditionalFormatting>
  <conditionalFormatting sqref="F182">
    <cfRule type="cellIs" dxfId="2" priority="1174" stopIfTrue="1" operator="lessThan">
      <formula>0</formula>
    </cfRule>
  </conditionalFormatting>
  <conditionalFormatting sqref="F183">
    <cfRule type="cellIs" dxfId="2" priority="1173" stopIfTrue="1" operator="lessThan">
      <formula>0</formula>
    </cfRule>
  </conditionalFormatting>
  <conditionalFormatting sqref="F184">
    <cfRule type="cellIs" dxfId="2" priority="1172" stopIfTrue="1" operator="lessThan">
      <formula>0</formula>
    </cfRule>
  </conditionalFormatting>
  <conditionalFormatting sqref="F185">
    <cfRule type="cellIs" dxfId="2" priority="1171" stopIfTrue="1" operator="lessThan">
      <formula>0</formula>
    </cfRule>
  </conditionalFormatting>
  <conditionalFormatting sqref="F186">
    <cfRule type="cellIs" dxfId="2" priority="1170" stopIfTrue="1" operator="lessThan">
      <formula>0</formula>
    </cfRule>
  </conditionalFormatting>
  <conditionalFormatting sqref="F187">
    <cfRule type="cellIs" dxfId="2" priority="1169" stopIfTrue="1" operator="lessThan">
      <formula>0</formula>
    </cfRule>
  </conditionalFormatting>
  <conditionalFormatting sqref="F188">
    <cfRule type="cellIs" dxfId="2" priority="1168" stopIfTrue="1" operator="lessThan">
      <formula>0</formula>
    </cfRule>
  </conditionalFormatting>
  <conditionalFormatting sqref="F189">
    <cfRule type="cellIs" dxfId="2" priority="1167" stopIfTrue="1" operator="lessThan">
      <formula>0</formula>
    </cfRule>
  </conditionalFormatting>
  <conditionalFormatting sqref="F190">
    <cfRule type="cellIs" dxfId="2" priority="1166" stopIfTrue="1" operator="lessThan">
      <formula>0</formula>
    </cfRule>
  </conditionalFormatting>
  <conditionalFormatting sqref="F191">
    <cfRule type="cellIs" dxfId="2" priority="1165" stopIfTrue="1" operator="lessThan">
      <formula>0</formula>
    </cfRule>
  </conditionalFormatting>
  <conditionalFormatting sqref="F192">
    <cfRule type="cellIs" dxfId="2" priority="1164" stopIfTrue="1" operator="lessThan">
      <formula>0</formula>
    </cfRule>
  </conditionalFormatting>
  <conditionalFormatting sqref="F193">
    <cfRule type="cellIs" dxfId="2" priority="1163" stopIfTrue="1" operator="lessThan">
      <formula>0</formula>
    </cfRule>
  </conditionalFormatting>
  <conditionalFormatting sqref="F194">
    <cfRule type="cellIs" dxfId="2" priority="1162" stopIfTrue="1" operator="lessThan">
      <formula>0</formula>
    </cfRule>
  </conditionalFormatting>
  <conditionalFormatting sqref="F195">
    <cfRule type="cellIs" dxfId="2" priority="1161" stopIfTrue="1" operator="lessThan">
      <formula>0</formula>
    </cfRule>
  </conditionalFormatting>
  <conditionalFormatting sqref="F196">
    <cfRule type="cellIs" dxfId="2" priority="1160" stopIfTrue="1" operator="lessThan">
      <formula>0</formula>
    </cfRule>
  </conditionalFormatting>
  <conditionalFormatting sqref="F197">
    <cfRule type="cellIs" dxfId="2" priority="1159" stopIfTrue="1" operator="lessThan">
      <formula>0</formula>
    </cfRule>
  </conditionalFormatting>
  <conditionalFormatting sqref="F198">
    <cfRule type="cellIs" dxfId="2" priority="1158" stopIfTrue="1" operator="lessThan">
      <formula>0</formula>
    </cfRule>
  </conditionalFormatting>
  <conditionalFormatting sqref="F199">
    <cfRule type="cellIs" dxfId="2" priority="1157" stopIfTrue="1" operator="lessThan">
      <formula>0</formula>
    </cfRule>
  </conditionalFormatting>
  <conditionalFormatting sqref="F200">
    <cfRule type="cellIs" dxfId="2" priority="1156" stopIfTrue="1" operator="lessThan">
      <formula>0</formula>
    </cfRule>
  </conditionalFormatting>
  <conditionalFormatting sqref="F201">
    <cfRule type="cellIs" dxfId="2" priority="1155" stopIfTrue="1" operator="lessThan">
      <formula>0</formula>
    </cfRule>
  </conditionalFormatting>
  <conditionalFormatting sqref="F202">
    <cfRule type="cellIs" dxfId="2" priority="1154" stopIfTrue="1" operator="lessThan">
      <formula>0</formula>
    </cfRule>
  </conditionalFormatting>
  <conditionalFormatting sqref="F203">
    <cfRule type="cellIs" dxfId="2" priority="1153" stopIfTrue="1" operator="lessThan">
      <formula>0</formula>
    </cfRule>
  </conditionalFormatting>
  <conditionalFormatting sqref="F204">
    <cfRule type="cellIs" dxfId="2" priority="1152" stopIfTrue="1" operator="lessThan">
      <formula>0</formula>
    </cfRule>
  </conditionalFormatting>
  <conditionalFormatting sqref="F205">
    <cfRule type="cellIs" dxfId="2" priority="1151" stopIfTrue="1" operator="lessThan">
      <formula>0</formula>
    </cfRule>
  </conditionalFormatting>
  <conditionalFormatting sqref="F206">
    <cfRule type="cellIs" dxfId="2" priority="1150" stopIfTrue="1" operator="lessThan">
      <formula>0</formula>
    </cfRule>
  </conditionalFormatting>
  <conditionalFormatting sqref="F207">
    <cfRule type="cellIs" dxfId="2" priority="1149" stopIfTrue="1" operator="lessThan">
      <formula>0</formula>
    </cfRule>
  </conditionalFormatting>
  <conditionalFormatting sqref="F208">
    <cfRule type="cellIs" dxfId="2" priority="1148" stopIfTrue="1" operator="lessThan">
      <formula>0</formula>
    </cfRule>
  </conditionalFormatting>
  <conditionalFormatting sqref="F209">
    <cfRule type="cellIs" dxfId="2" priority="1147" stopIfTrue="1" operator="lessThan">
      <formula>0</formula>
    </cfRule>
  </conditionalFormatting>
  <conditionalFormatting sqref="F210">
    <cfRule type="cellIs" dxfId="2" priority="1146" stopIfTrue="1" operator="lessThan">
      <formula>0</formula>
    </cfRule>
  </conditionalFormatting>
  <conditionalFormatting sqref="F211">
    <cfRule type="cellIs" dxfId="2" priority="1145" stopIfTrue="1" operator="lessThan">
      <formula>0</formula>
    </cfRule>
  </conditionalFormatting>
  <conditionalFormatting sqref="F212">
    <cfRule type="cellIs" dxfId="2" priority="1144" stopIfTrue="1" operator="lessThan">
      <formula>0</formula>
    </cfRule>
  </conditionalFormatting>
  <conditionalFormatting sqref="F213">
    <cfRule type="cellIs" dxfId="2" priority="1143" stopIfTrue="1" operator="lessThan">
      <formula>0</formula>
    </cfRule>
  </conditionalFormatting>
  <conditionalFormatting sqref="F214">
    <cfRule type="cellIs" dxfId="2" priority="1142" stopIfTrue="1" operator="lessThan">
      <formula>0</formula>
    </cfRule>
  </conditionalFormatting>
  <conditionalFormatting sqref="F215">
    <cfRule type="cellIs" dxfId="2" priority="1141" stopIfTrue="1" operator="lessThan">
      <formula>0</formula>
    </cfRule>
  </conditionalFormatting>
  <conditionalFormatting sqref="F216">
    <cfRule type="cellIs" dxfId="2" priority="1140" stopIfTrue="1" operator="lessThan">
      <formula>0</formula>
    </cfRule>
  </conditionalFormatting>
  <conditionalFormatting sqref="F217">
    <cfRule type="cellIs" dxfId="2" priority="1139" stopIfTrue="1" operator="lessThan">
      <formula>0</formula>
    </cfRule>
  </conditionalFormatting>
  <conditionalFormatting sqref="F218">
    <cfRule type="cellIs" dxfId="2" priority="1138" stopIfTrue="1" operator="lessThan">
      <formula>0</formula>
    </cfRule>
  </conditionalFormatting>
  <conditionalFormatting sqref="F219">
    <cfRule type="cellIs" dxfId="2" priority="1137" stopIfTrue="1" operator="lessThan">
      <formula>0</formula>
    </cfRule>
  </conditionalFormatting>
  <conditionalFormatting sqref="F220">
    <cfRule type="cellIs" dxfId="2" priority="1136" stopIfTrue="1" operator="lessThan">
      <formula>0</formula>
    </cfRule>
  </conditionalFormatting>
  <conditionalFormatting sqref="F221">
    <cfRule type="cellIs" dxfId="2" priority="1135" stopIfTrue="1" operator="lessThan">
      <formula>0</formula>
    </cfRule>
  </conditionalFormatting>
  <conditionalFormatting sqref="F222">
    <cfRule type="cellIs" dxfId="2" priority="1134" stopIfTrue="1" operator="lessThan">
      <formula>0</formula>
    </cfRule>
  </conditionalFormatting>
  <conditionalFormatting sqref="F223">
    <cfRule type="cellIs" dxfId="2" priority="1133" stopIfTrue="1" operator="lessThan">
      <formula>0</formula>
    </cfRule>
  </conditionalFormatting>
  <conditionalFormatting sqref="F224">
    <cfRule type="cellIs" dxfId="2" priority="1132" stopIfTrue="1" operator="lessThan">
      <formula>0</formula>
    </cfRule>
  </conditionalFormatting>
  <conditionalFormatting sqref="F225">
    <cfRule type="cellIs" dxfId="2" priority="1131" stopIfTrue="1" operator="lessThan">
      <formula>0</formula>
    </cfRule>
  </conditionalFormatting>
  <conditionalFormatting sqref="F226">
    <cfRule type="cellIs" dxfId="2" priority="1130" stopIfTrue="1" operator="lessThan">
      <formula>0</formula>
    </cfRule>
  </conditionalFormatting>
  <conditionalFormatting sqref="F227">
    <cfRule type="cellIs" dxfId="2" priority="1129" stopIfTrue="1" operator="lessThan">
      <formula>0</formula>
    </cfRule>
  </conditionalFormatting>
  <conditionalFormatting sqref="F228">
    <cfRule type="cellIs" dxfId="2" priority="1128" stopIfTrue="1" operator="lessThan">
      <formula>0</formula>
    </cfRule>
  </conditionalFormatting>
  <conditionalFormatting sqref="F229">
    <cfRule type="cellIs" dxfId="2" priority="1127" stopIfTrue="1" operator="lessThan">
      <formula>0</formula>
    </cfRule>
  </conditionalFormatting>
  <conditionalFormatting sqref="F230">
    <cfRule type="cellIs" dxfId="2" priority="1126" stopIfTrue="1" operator="lessThan">
      <formula>0</formula>
    </cfRule>
  </conditionalFormatting>
  <conditionalFormatting sqref="F231">
    <cfRule type="cellIs" dxfId="2" priority="1125" stopIfTrue="1" operator="lessThan">
      <formula>0</formula>
    </cfRule>
  </conditionalFormatting>
  <conditionalFormatting sqref="F232">
    <cfRule type="cellIs" dxfId="2" priority="1124" stopIfTrue="1" operator="lessThan">
      <formula>0</formula>
    </cfRule>
  </conditionalFormatting>
  <conditionalFormatting sqref="F233">
    <cfRule type="cellIs" dxfId="2" priority="1123" stopIfTrue="1" operator="lessThan">
      <formula>0</formula>
    </cfRule>
  </conditionalFormatting>
  <conditionalFormatting sqref="F234">
    <cfRule type="cellIs" dxfId="2" priority="1122" stopIfTrue="1" operator="lessThan">
      <formula>0</formula>
    </cfRule>
  </conditionalFormatting>
  <conditionalFormatting sqref="F235">
    <cfRule type="cellIs" dxfId="2" priority="1121" stopIfTrue="1" operator="lessThan">
      <formula>0</formula>
    </cfRule>
  </conditionalFormatting>
  <conditionalFormatting sqref="F236">
    <cfRule type="cellIs" dxfId="2" priority="1120" stopIfTrue="1" operator="lessThan">
      <formula>0</formula>
    </cfRule>
  </conditionalFormatting>
  <conditionalFormatting sqref="F237">
    <cfRule type="cellIs" dxfId="2" priority="1119" stopIfTrue="1" operator="lessThan">
      <formula>0</formula>
    </cfRule>
  </conditionalFormatting>
  <conditionalFormatting sqref="F238">
    <cfRule type="cellIs" dxfId="2" priority="1118" stopIfTrue="1" operator="lessThan">
      <formula>0</formula>
    </cfRule>
  </conditionalFormatting>
  <conditionalFormatting sqref="F239">
    <cfRule type="cellIs" dxfId="2" priority="1117" stopIfTrue="1" operator="lessThan">
      <formula>0</formula>
    </cfRule>
  </conditionalFormatting>
  <conditionalFormatting sqref="F240">
    <cfRule type="cellIs" dxfId="2" priority="1116" stopIfTrue="1" operator="lessThan">
      <formula>0</formula>
    </cfRule>
  </conditionalFormatting>
  <conditionalFormatting sqref="F241">
    <cfRule type="cellIs" dxfId="2" priority="1115" stopIfTrue="1" operator="lessThan">
      <formula>0</formula>
    </cfRule>
  </conditionalFormatting>
  <conditionalFormatting sqref="F242">
    <cfRule type="cellIs" dxfId="2" priority="1114" stopIfTrue="1" operator="lessThan">
      <formula>0</formula>
    </cfRule>
  </conditionalFormatting>
  <conditionalFormatting sqref="F243">
    <cfRule type="cellIs" dxfId="2" priority="1113" stopIfTrue="1" operator="lessThan">
      <formula>0</formula>
    </cfRule>
  </conditionalFormatting>
  <conditionalFormatting sqref="F244">
    <cfRule type="cellIs" dxfId="2" priority="1112" stopIfTrue="1" operator="lessThan">
      <formula>0</formula>
    </cfRule>
  </conditionalFormatting>
  <conditionalFormatting sqref="F260">
    <cfRule type="cellIs" dxfId="2" priority="1109" stopIfTrue="1" operator="lessThan">
      <formula>0</formula>
    </cfRule>
  </conditionalFormatting>
  <conditionalFormatting sqref="F261">
    <cfRule type="cellIs" dxfId="2" priority="1108" stopIfTrue="1" operator="lessThan">
      <formula>0</formula>
    </cfRule>
  </conditionalFormatting>
  <conditionalFormatting sqref="F262">
    <cfRule type="cellIs" dxfId="2" priority="1107" stopIfTrue="1" operator="lessThan">
      <formula>0</formula>
    </cfRule>
  </conditionalFormatting>
  <conditionalFormatting sqref="F263">
    <cfRule type="cellIs" dxfId="2" priority="1106" stopIfTrue="1" operator="lessThan">
      <formula>0</formula>
    </cfRule>
  </conditionalFormatting>
  <conditionalFormatting sqref="F264">
    <cfRule type="cellIs" dxfId="2" priority="1105" stopIfTrue="1" operator="lessThan">
      <formula>0</formula>
    </cfRule>
  </conditionalFormatting>
  <conditionalFormatting sqref="F265">
    <cfRule type="cellIs" dxfId="2" priority="1104" stopIfTrue="1" operator="lessThan">
      <formula>0</formula>
    </cfRule>
  </conditionalFormatting>
  <conditionalFormatting sqref="F266">
    <cfRule type="cellIs" dxfId="2" priority="1103" stopIfTrue="1" operator="lessThan">
      <formula>0</formula>
    </cfRule>
  </conditionalFormatting>
  <conditionalFormatting sqref="F267">
    <cfRule type="cellIs" dxfId="2" priority="1102" stopIfTrue="1" operator="lessThan">
      <formula>0</formula>
    </cfRule>
  </conditionalFormatting>
  <conditionalFormatting sqref="F268">
    <cfRule type="cellIs" dxfId="2" priority="1101" stopIfTrue="1" operator="lessThan">
      <formula>0</formula>
    </cfRule>
  </conditionalFormatting>
  <conditionalFormatting sqref="F269">
    <cfRule type="cellIs" dxfId="2" priority="1100" stopIfTrue="1" operator="lessThan">
      <formula>0</formula>
    </cfRule>
  </conditionalFormatting>
  <conditionalFormatting sqref="F270">
    <cfRule type="cellIs" dxfId="2" priority="1099" stopIfTrue="1" operator="lessThan">
      <formula>0</formula>
    </cfRule>
  </conditionalFormatting>
  <conditionalFormatting sqref="F271">
    <cfRule type="cellIs" dxfId="2" priority="1098" stopIfTrue="1" operator="lessThan">
      <formula>0</formula>
    </cfRule>
  </conditionalFormatting>
  <conditionalFormatting sqref="F272">
    <cfRule type="cellIs" dxfId="2" priority="1097" stopIfTrue="1" operator="lessThan">
      <formula>0</formula>
    </cfRule>
  </conditionalFormatting>
  <conditionalFormatting sqref="F273">
    <cfRule type="cellIs" dxfId="2" priority="1096" stopIfTrue="1" operator="lessThan">
      <formula>0</formula>
    </cfRule>
  </conditionalFormatting>
  <conditionalFormatting sqref="F274">
    <cfRule type="cellIs" dxfId="2" priority="1095" stopIfTrue="1" operator="lessThan">
      <formula>0</formula>
    </cfRule>
  </conditionalFormatting>
  <conditionalFormatting sqref="F275">
    <cfRule type="cellIs" dxfId="2" priority="1094" stopIfTrue="1" operator="lessThan">
      <formula>0</formula>
    </cfRule>
  </conditionalFormatting>
  <conditionalFormatting sqref="F276">
    <cfRule type="cellIs" dxfId="2" priority="1093" stopIfTrue="1" operator="lessThan">
      <formula>0</formula>
    </cfRule>
  </conditionalFormatting>
  <conditionalFormatting sqref="F277">
    <cfRule type="cellIs" dxfId="2" priority="1092" stopIfTrue="1" operator="lessThan">
      <formula>0</formula>
    </cfRule>
  </conditionalFormatting>
  <conditionalFormatting sqref="F278">
    <cfRule type="cellIs" dxfId="2" priority="1091" stopIfTrue="1" operator="lessThan">
      <formula>0</formula>
    </cfRule>
  </conditionalFormatting>
  <conditionalFormatting sqref="F279">
    <cfRule type="cellIs" dxfId="2" priority="1090" stopIfTrue="1" operator="lessThan">
      <formula>0</formula>
    </cfRule>
  </conditionalFormatting>
  <conditionalFormatting sqref="F280">
    <cfRule type="cellIs" dxfId="2" priority="1089" stopIfTrue="1" operator="lessThan">
      <formula>0</formula>
    </cfRule>
  </conditionalFormatting>
  <conditionalFormatting sqref="F281">
    <cfRule type="cellIs" dxfId="2" priority="1088" stopIfTrue="1" operator="lessThan">
      <formula>0</formula>
    </cfRule>
  </conditionalFormatting>
  <conditionalFormatting sqref="F282">
    <cfRule type="cellIs" dxfId="2" priority="1087" stopIfTrue="1" operator="lessThan">
      <formula>0</formula>
    </cfRule>
  </conditionalFormatting>
  <conditionalFormatting sqref="F283">
    <cfRule type="cellIs" dxfId="2" priority="1086" stopIfTrue="1" operator="lessThan">
      <formula>0</formula>
    </cfRule>
  </conditionalFormatting>
  <conditionalFormatting sqref="F284">
    <cfRule type="cellIs" dxfId="2" priority="1085" stopIfTrue="1" operator="lessThan">
      <formula>0</formula>
    </cfRule>
  </conditionalFormatting>
  <conditionalFormatting sqref="F285">
    <cfRule type="cellIs" dxfId="2" priority="1084" stopIfTrue="1" operator="lessThan">
      <formula>0</formula>
    </cfRule>
  </conditionalFormatting>
  <conditionalFormatting sqref="F286">
    <cfRule type="cellIs" dxfId="2" priority="1083" stopIfTrue="1" operator="lessThan">
      <formula>0</formula>
    </cfRule>
  </conditionalFormatting>
  <conditionalFormatting sqref="F287">
    <cfRule type="cellIs" dxfId="2" priority="1082" stopIfTrue="1" operator="lessThan">
      <formula>0</formula>
    </cfRule>
  </conditionalFormatting>
  <conditionalFormatting sqref="F288">
    <cfRule type="cellIs" dxfId="2" priority="1081" stopIfTrue="1" operator="lessThan">
      <formula>0</formula>
    </cfRule>
  </conditionalFormatting>
  <conditionalFormatting sqref="F289">
    <cfRule type="cellIs" dxfId="2" priority="1080" stopIfTrue="1" operator="lessThan">
      <formula>0</formula>
    </cfRule>
  </conditionalFormatting>
  <conditionalFormatting sqref="F290">
    <cfRule type="cellIs" dxfId="2" priority="1079" stopIfTrue="1" operator="lessThan">
      <formula>0</formula>
    </cfRule>
  </conditionalFormatting>
  <conditionalFormatting sqref="F291">
    <cfRule type="cellIs" dxfId="2" priority="1078" stopIfTrue="1" operator="lessThan">
      <formula>0</formula>
    </cfRule>
  </conditionalFormatting>
  <conditionalFormatting sqref="F292">
    <cfRule type="cellIs" dxfId="2" priority="1077" stopIfTrue="1" operator="lessThan">
      <formula>0</formula>
    </cfRule>
  </conditionalFormatting>
  <conditionalFormatting sqref="F293">
    <cfRule type="cellIs" dxfId="2" priority="1076" stopIfTrue="1" operator="lessThan">
      <formula>0</formula>
    </cfRule>
  </conditionalFormatting>
  <conditionalFormatting sqref="F294">
    <cfRule type="cellIs" dxfId="2" priority="1075" stopIfTrue="1" operator="lessThan">
      <formula>0</formula>
    </cfRule>
  </conditionalFormatting>
  <conditionalFormatting sqref="F295">
    <cfRule type="cellIs" dxfId="2" priority="1074" stopIfTrue="1" operator="lessThan">
      <formula>0</formula>
    </cfRule>
  </conditionalFormatting>
  <conditionalFormatting sqref="F296">
    <cfRule type="cellIs" dxfId="2" priority="1073" stopIfTrue="1" operator="lessThan">
      <formula>0</formula>
    </cfRule>
  </conditionalFormatting>
  <conditionalFormatting sqref="F297">
    <cfRule type="cellIs" dxfId="2" priority="1072" stopIfTrue="1" operator="lessThan">
      <formula>0</formula>
    </cfRule>
  </conditionalFormatting>
  <conditionalFormatting sqref="F298">
    <cfRule type="cellIs" dxfId="2" priority="1071" stopIfTrue="1" operator="lessThan">
      <formula>0</formula>
    </cfRule>
  </conditionalFormatting>
  <conditionalFormatting sqref="F299">
    <cfRule type="cellIs" dxfId="2" priority="1070" stopIfTrue="1" operator="lessThan">
      <formula>0</formula>
    </cfRule>
  </conditionalFormatting>
  <conditionalFormatting sqref="F300">
    <cfRule type="cellIs" dxfId="2" priority="1069" stopIfTrue="1" operator="lessThan">
      <formula>0</formula>
    </cfRule>
  </conditionalFormatting>
  <conditionalFormatting sqref="F301">
    <cfRule type="cellIs" dxfId="2" priority="1068" stopIfTrue="1" operator="lessThan">
      <formula>0</formula>
    </cfRule>
  </conditionalFormatting>
  <conditionalFormatting sqref="F302">
    <cfRule type="cellIs" dxfId="2" priority="1067" stopIfTrue="1" operator="lessThan">
      <formula>0</formula>
    </cfRule>
  </conditionalFormatting>
  <conditionalFormatting sqref="F303">
    <cfRule type="cellIs" dxfId="2" priority="1066" stopIfTrue="1" operator="lessThan">
      <formula>0</formula>
    </cfRule>
  </conditionalFormatting>
  <conditionalFormatting sqref="F304">
    <cfRule type="cellIs" dxfId="2" priority="1065" stopIfTrue="1" operator="lessThan">
      <formula>0</formula>
    </cfRule>
  </conditionalFormatting>
  <conditionalFormatting sqref="F305">
    <cfRule type="cellIs" dxfId="2" priority="1064" stopIfTrue="1" operator="lessThan">
      <formula>0</formula>
    </cfRule>
  </conditionalFormatting>
  <conditionalFormatting sqref="F306">
    <cfRule type="cellIs" dxfId="2" priority="1063" stopIfTrue="1" operator="lessThan">
      <formula>0</formula>
    </cfRule>
  </conditionalFormatting>
  <conditionalFormatting sqref="F307">
    <cfRule type="cellIs" dxfId="2" priority="1062" stopIfTrue="1" operator="lessThan">
      <formula>0</formula>
    </cfRule>
  </conditionalFormatting>
  <conditionalFormatting sqref="F308">
    <cfRule type="cellIs" dxfId="2" priority="1061" stopIfTrue="1" operator="lessThan">
      <formula>0</formula>
    </cfRule>
  </conditionalFormatting>
  <conditionalFormatting sqref="F309">
    <cfRule type="cellIs" dxfId="2" priority="1060" stopIfTrue="1" operator="lessThan">
      <formula>0</formula>
    </cfRule>
  </conditionalFormatting>
  <conditionalFormatting sqref="F310">
    <cfRule type="cellIs" dxfId="2" priority="1059" stopIfTrue="1" operator="lessThan">
      <formula>0</formula>
    </cfRule>
  </conditionalFormatting>
  <conditionalFormatting sqref="F311">
    <cfRule type="cellIs" dxfId="2" priority="1058" stopIfTrue="1" operator="lessThan">
      <formula>0</formula>
    </cfRule>
  </conditionalFormatting>
  <conditionalFormatting sqref="F312">
    <cfRule type="cellIs" dxfId="2" priority="1057" stopIfTrue="1" operator="lessThan">
      <formula>0</formula>
    </cfRule>
  </conditionalFormatting>
  <conditionalFormatting sqref="F313">
    <cfRule type="cellIs" dxfId="2" priority="1056" stopIfTrue="1" operator="lessThan">
      <formula>0</formula>
    </cfRule>
  </conditionalFormatting>
  <conditionalFormatting sqref="F314">
    <cfRule type="cellIs" dxfId="2" priority="1055" stopIfTrue="1" operator="lessThan">
      <formula>0</formula>
    </cfRule>
  </conditionalFormatting>
  <conditionalFormatting sqref="F315">
    <cfRule type="cellIs" dxfId="2" priority="1054" stopIfTrue="1" operator="lessThan">
      <formula>0</formula>
    </cfRule>
  </conditionalFormatting>
  <conditionalFormatting sqref="F316">
    <cfRule type="cellIs" dxfId="2" priority="1053" stopIfTrue="1" operator="lessThan">
      <formula>0</formula>
    </cfRule>
  </conditionalFormatting>
  <conditionalFormatting sqref="F317">
    <cfRule type="cellIs" dxfId="2" priority="1052" stopIfTrue="1" operator="lessThan">
      <formula>0</formula>
    </cfRule>
  </conditionalFormatting>
  <conditionalFormatting sqref="F318">
    <cfRule type="cellIs" dxfId="2" priority="1051" stopIfTrue="1" operator="lessThan">
      <formula>0</formula>
    </cfRule>
  </conditionalFormatting>
  <conditionalFormatting sqref="F319">
    <cfRule type="cellIs" dxfId="2" priority="1050" stopIfTrue="1" operator="lessThan">
      <formula>0</formula>
    </cfRule>
  </conditionalFormatting>
  <conditionalFormatting sqref="F320">
    <cfRule type="cellIs" dxfId="2" priority="1049" stopIfTrue="1" operator="lessThan">
      <formula>0</formula>
    </cfRule>
  </conditionalFormatting>
  <conditionalFormatting sqref="F321">
    <cfRule type="cellIs" dxfId="2" priority="1048" stopIfTrue="1" operator="lessThan">
      <formula>0</formula>
    </cfRule>
  </conditionalFormatting>
  <conditionalFormatting sqref="F322">
    <cfRule type="cellIs" dxfId="2" priority="1047" stopIfTrue="1" operator="lessThan">
      <formula>0</formula>
    </cfRule>
  </conditionalFormatting>
  <conditionalFormatting sqref="F323">
    <cfRule type="cellIs" dxfId="2" priority="1046" stopIfTrue="1" operator="lessThan">
      <formula>0</formula>
    </cfRule>
  </conditionalFormatting>
  <conditionalFormatting sqref="F324">
    <cfRule type="cellIs" dxfId="2" priority="1045" stopIfTrue="1" operator="lessThan">
      <formula>0</formula>
    </cfRule>
  </conditionalFormatting>
  <conditionalFormatting sqref="F325">
    <cfRule type="cellIs" dxfId="2" priority="1044" stopIfTrue="1" operator="lessThan">
      <formula>0</formula>
    </cfRule>
  </conditionalFormatting>
  <conditionalFormatting sqref="F326">
    <cfRule type="cellIs" dxfId="2" priority="1043" stopIfTrue="1" operator="lessThan">
      <formula>0</formula>
    </cfRule>
  </conditionalFormatting>
  <conditionalFormatting sqref="F327">
    <cfRule type="cellIs" dxfId="2" priority="1042" stopIfTrue="1" operator="lessThan">
      <formula>0</formula>
    </cfRule>
  </conditionalFormatting>
  <conditionalFormatting sqref="F328">
    <cfRule type="cellIs" dxfId="2" priority="1041" stopIfTrue="1" operator="lessThan">
      <formula>0</formula>
    </cfRule>
  </conditionalFormatting>
  <conditionalFormatting sqref="F329">
    <cfRule type="cellIs" dxfId="2" priority="1040" stopIfTrue="1" operator="lessThan">
      <formula>0</formula>
    </cfRule>
  </conditionalFormatting>
  <conditionalFormatting sqref="F330">
    <cfRule type="cellIs" dxfId="2" priority="1039" stopIfTrue="1" operator="lessThan">
      <formula>0</formula>
    </cfRule>
  </conditionalFormatting>
  <conditionalFormatting sqref="F331">
    <cfRule type="cellIs" dxfId="2" priority="1038" stopIfTrue="1" operator="lessThan">
      <formula>0</formula>
    </cfRule>
  </conditionalFormatting>
  <conditionalFormatting sqref="F332">
    <cfRule type="cellIs" dxfId="2" priority="1037" stopIfTrue="1" operator="lessThan">
      <formula>0</formula>
    </cfRule>
  </conditionalFormatting>
  <conditionalFormatting sqref="F333">
    <cfRule type="cellIs" dxfId="2" priority="1036" stopIfTrue="1" operator="lessThan">
      <formula>0</formula>
    </cfRule>
  </conditionalFormatting>
  <conditionalFormatting sqref="F334">
    <cfRule type="cellIs" dxfId="2" priority="1035" stopIfTrue="1" operator="lessThan">
      <formula>0</formula>
    </cfRule>
  </conditionalFormatting>
  <conditionalFormatting sqref="F335">
    <cfRule type="cellIs" dxfId="2" priority="1034" stopIfTrue="1" operator="lessThan">
      <formula>0</formula>
    </cfRule>
  </conditionalFormatting>
  <conditionalFormatting sqref="F336">
    <cfRule type="cellIs" dxfId="2" priority="1033" stopIfTrue="1" operator="lessThan">
      <formula>0</formula>
    </cfRule>
  </conditionalFormatting>
  <conditionalFormatting sqref="F337">
    <cfRule type="cellIs" dxfId="2" priority="1032" stopIfTrue="1" operator="lessThan">
      <formula>0</formula>
    </cfRule>
  </conditionalFormatting>
  <conditionalFormatting sqref="F338">
    <cfRule type="cellIs" dxfId="2" priority="1031" stopIfTrue="1" operator="lessThan">
      <formula>0</formula>
    </cfRule>
  </conditionalFormatting>
  <conditionalFormatting sqref="F339">
    <cfRule type="cellIs" dxfId="2" priority="1030" stopIfTrue="1" operator="lessThan">
      <formula>0</formula>
    </cfRule>
  </conditionalFormatting>
  <conditionalFormatting sqref="F340">
    <cfRule type="cellIs" dxfId="2" priority="1029" stopIfTrue="1" operator="lessThan">
      <formula>0</formula>
    </cfRule>
  </conditionalFormatting>
  <conditionalFormatting sqref="F341">
    <cfRule type="cellIs" dxfId="2" priority="1028" stopIfTrue="1" operator="lessThan">
      <formula>0</formula>
    </cfRule>
  </conditionalFormatting>
  <conditionalFormatting sqref="F342">
    <cfRule type="cellIs" dxfId="2" priority="1027" stopIfTrue="1" operator="lessThan">
      <formula>0</formula>
    </cfRule>
  </conditionalFormatting>
  <conditionalFormatting sqref="F343">
    <cfRule type="cellIs" dxfId="2" priority="1026" stopIfTrue="1" operator="lessThan">
      <formula>0</formula>
    </cfRule>
  </conditionalFormatting>
  <conditionalFormatting sqref="F344">
    <cfRule type="cellIs" dxfId="2" priority="1025" stopIfTrue="1" operator="lessThan">
      <formula>0</formula>
    </cfRule>
  </conditionalFormatting>
  <conditionalFormatting sqref="F345">
    <cfRule type="cellIs" dxfId="2" priority="1024" stopIfTrue="1" operator="lessThan">
      <formula>0</formula>
    </cfRule>
  </conditionalFormatting>
  <conditionalFormatting sqref="F346">
    <cfRule type="cellIs" dxfId="2" priority="1023" stopIfTrue="1" operator="lessThan">
      <formula>0</formula>
    </cfRule>
  </conditionalFormatting>
  <conditionalFormatting sqref="F347">
    <cfRule type="cellIs" dxfId="2" priority="1022" stopIfTrue="1" operator="lessThan">
      <formula>0</formula>
    </cfRule>
  </conditionalFormatting>
  <conditionalFormatting sqref="F348">
    <cfRule type="cellIs" dxfId="2" priority="1021" stopIfTrue="1" operator="lessThan">
      <formula>0</formula>
    </cfRule>
  </conditionalFormatting>
  <conditionalFormatting sqref="F349">
    <cfRule type="cellIs" dxfId="2" priority="1020" stopIfTrue="1" operator="lessThan">
      <formula>0</formula>
    </cfRule>
  </conditionalFormatting>
  <conditionalFormatting sqref="F350">
    <cfRule type="cellIs" dxfId="2" priority="1019" stopIfTrue="1" operator="lessThan">
      <formula>0</formula>
    </cfRule>
  </conditionalFormatting>
  <conditionalFormatting sqref="F351">
    <cfRule type="cellIs" dxfId="2" priority="1018" stopIfTrue="1" operator="lessThan">
      <formula>0</formula>
    </cfRule>
  </conditionalFormatting>
  <conditionalFormatting sqref="F352">
    <cfRule type="cellIs" dxfId="2" priority="1017" stopIfTrue="1" operator="lessThan">
      <formula>0</formula>
    </cfRule>
  </conditionalFormatting>
  <conditionalFormatting sqref="F353">
    <cfRule type="cellIs" dxfId="2" priority="1016" stopIfTrue="1" operator="lessThan">
      <formula>0</formula>
    </cfRule>
  </conditionalFormatting>
  <conditionalFormatting sqref="F354">
    <cfRule type="cellIs" dxfId="2" priority="1015" stopIfTrue="1" operator="lessThan">
      <formula>0</formula>
    </cfRule>
  </conditionalFormatting>
  <conditionalFormatting sqref="F355">
    <cfRule type="cellIs" dxfId="2" priority="1014" stopIfTrue="1" operator="lessThan">
      <formula>0</formula>
    </cfRule>
  </conditionalFormatting>
  <conditionalFormatting sqref="F356">
    <cfRule type="cellIs" dxfId="2" priority="1013" stopIfTrue="1" operator="lessThan">
      <formula>0</formula>
    </cfRule>
  </conditionalFormatting>
  <conditionalFormatting sqref="F357">
    <cfRule type="cellIs" dxfId="2" priority="1012" stopIfTrue="1" operator="lessThan">
      <formula>0</formula>
    </cfRule>
  </conditionalFormatting>
  <conditionalFormatting sqref="F358">
    <cfRule type="cellIs" dxfId="2" priority="1011" stopIfTrue="1" operator="lessThan">
      <formula>0</formula>
    </cfRule>
  </conditionalFormatting>
  <conditionalFormatting sqref="F359">
    <cfRule type="cellIs" dxfId="2" priority="1010" stopIfTrue="1" operator="lessThan">
      <formula>0</formula>
    </cfRule>
  </conditionalFormatting>
  <conditionalFormatting sqref="F360">
    <cfRule type="cellIs" dxfId="2" priority="1009" stopIfTrue="1" operator="lessThan">
      <formula>0</formula>
    </cfRule>
  </conditionalFormatting>
  <conditionalFormatting sqref="F361">
    <cfRule type="cellIs" dxfId="2" priority="1008" stopIfTrue="1" operator="lessThan">
      <formula>0</formula>
    </cfRule>
  </conditionalFormatting>
  <conditionalFormatting sqref="F362">
    <cfRule type="cellIs" dxfId="2" priority="1007" stopIfTrue="1" operator="lessThan">
      <formula>0</formula>
    </cfRule>
  </conditionalFormatting>
  <conditionalFormatting sqref="F363">
    <cfRule type="cellIs" dxfId="2" priority="1006" stopIfTrue="1" operator="lessThan">
      <formula>0</formula>
    </cfRule>
  </conditionalFormatting>
  <conditionalFormatting sqref="F364">
    <cfRule type="cellIs" dxfId="2" priority="1005" stopIfTrue="1" operator="lessThan">
      <formula>0</formula>
    </cfRule>
  </conditionalFormatting>
  <conditionalFormatting sqref="F365">
    <cfRule type="cellIs" dxfId="2" priority="1004" stopIfTrue="1" operator="lessThan">
      <formula>0</formula>
    </cfRule>
  </conditionalFormatting>
  <conditionalFormatting sqref="F366">
    <cfRule type="cellIs" dxfId="2" priority="1003" stopIfTrue="1" operator="lessThan">
      <formula>0</formula>
    </cfRule>
  </conditionalFormatting>
  <conditionalFormatting sqref="F367">
    <cfRule type="cellIs" dxfId="2" priority="1002" stopIfTrue="1" operator="lessThan">
      <formula>0</formula>
    </cfRule>
  </conditionalFormatting>
  <conditionalFormatting sqref="F368">
    <cfRule type="cellIs" dxfId="2" priority="1001" stopIfTrue="1" operator="lessThan">
      <formula>0</formula>
    </cfRule>
  </conditionalFormatting>
  <conditionalFormatting sqref="F369">
    <cfRule type="cellIs" dxfId="2" priority="1000" stopIfTrue="1" operator="lessThan">
      <formula>0</formula>
    </cfRule>
  </conditionalFormatting>
  <conditionalFormatting sqref="F370">
    <cfRule type="cellIs" dxfId="2" priority="999" stopIfTrue="1" operator="lessThan">
      <formula>0</formula>
    </cfRule>
  </conditionalFormatting>
  <conditionalFormatting sqref="F371">
    <cfRule type="cellIs" dxfId="2" priority="998" stopIfTrue="1" operator="lessThan">
      <formula>0</formula>
    </cfRule>
  </conditionalFormatting>
  <conditionalFormatting sqref="F372">
    <cfRule type="cellIs" dxfId="2" priority="997" stopIfTrue="1" operator="lessThan">
      <formula>0</formula>
    </cfRule>
  </conditionalFormatting>
  <conditionalFormatting sqref="F373">
    <cfRule type="cellIs" dxfId="2" priority="996" stopIfTrue="1" operator="lessThan">
      <formula>0</formula>
    </cfRule>
  </conditionalFormatting>
  <conditionalFormatting sqref="F374">
    <cfRule type="cellIs" dxfId="2" priority="995" stopIfTrue="1" operator="lessThan">
      <formula>0</formula>
    </cfRule>
  </conditionalFormatting>
  <conditionalFormatting sqref="F375">
    <cfRule type="cellIs" dxfId="2" priority="994" stopIfTrue="1" operator="lessThan">
      <formula>0</formula>
    </cfRule>
  </conditionalFormatting>
  <conditionalFormatting sqref="F376">
    <cfRule type="cellIs" dxfId="2" priority="993" stopIfTrue="1" operator="lessThan">
      <formula>0</formula>
    </cfRule>
  </conditionalFormatting>
  <conditionalFormatting sqref="F377">
    <cfRule type="cellIs" dxfId="2" priority="992" stopIfTrue="1" operator="lessThan">
      <formula>0</formula>
    </cfRule>
  </conditionalFormatting>
  <conditionalFormatting sqref="F378">
    <cfRule type="cellIs" dxfId="2" priority="991" stopIfTrue="1" operator="lessThan">
      <formula>0</formula>
    </cfRule>
  </conditionalFormatting>
  <conditionalFormatting sqref="F379">
    <cfRule type="cellIs" dxfId="2" priority="990" stopIfTrue="1" operator="lessThan">
      <formula>0</formula>
    </cfRule>
  </conditionalFormatting>
  <conditionalFormatting sqref="F380">
    <cfRule type="cellIs" dxfId="2" priority="989" stopIfTrue="1" operator="lessThan">
      <formula>0</formula>
    </cfRule>
  </conditionalFormatting>
  <conditionalFormatting sqref="F381">
    <cfRule type="cellIs" dxfId="2" priority="988" stopIfTrue="1" operator="lessThan">
      <formula>0</formula>
    </cfRule>
  </conditionalFormatting>
  <conditionalFormatting sqref="F382">
    <cfRule type="cellIs" dxfId="2" priority="987" stopIfTrue="1" operator="lessThan">
      <formula>0</formula>
    </cfRule>
  </conditionalFormatting>
  <conditionalFormatting sqref="F383">
    <cfRule type="cellIs" dxfId="2" priority="986" stopIfTrue="1" operator="lessThan">
      <formula>0</formula>
    </cfRule>
  </conditionalFormatting>
  <conditionalFormatting sqref="F384">
    <cfRule type="cellIs" dxfId="2" priority="985" stopIfTrue="1" operator="lessThan">
      <formula>0</formula>
    </cfRule>
  </conditionalFormatting>
  <conditionalFormatting sqref="F385">
    <cfRule type="cellIs" dxfId="2" priority="984" stopIfTrue="1" operator="lessThan">
      <formula>0</formula>
    </cfRule>
  </conditionalFormatting>
  <conditionalFormatting sqref="F386">
    <cfRule type="cellIs" dxfId="2" priority="983" stopIfTrue="1" operator="lessThan">
      <formula>0</formula>
    </cfRule>
  </conditionalFormatting>
  <conditionalFormatting sqref="F387">
    <cfRule type="cellIs" dxfId="2" priority="982" stopIfTrue="1" operator="lessThan">
      <formula>0</formula>
    </cfRule>
  </conditionalFormatting>
  <conditionalFormatting sqref="F388">
    <cfRule type="cellIs" dxfId="2" priority="981" stopIfTrue="1" operator="lessThan">
      <formula>0</formula>
    </cfRule>
  </conditionalFormatting>
  <conditionalFormatting sqref="F389">
    <cfRule type="cellIs" dxfId="2" priority="980" stopIfTrue="1" operator="lessThan">
      <formula>0</formula>
    </cfRule>
  </conditionalFormatting>
  <conditionalFormatting sqref="F390">
    <cfRule type="cellIs" dxfId="2" priority="979" stopIfTrue="1" operator="lessThan">
      <formula>0</formula>
    </cfRule>
  </conditionalFormatting>
  <conditionalFormatting sqref="F391">
    <cfRule type="cellIs" dxfId="2" priority="978" stopIfTrue="1" operator="lessThan">
      <formula>0</formula>
    </cfRule>
  </conditionalFormatting>
  <conditionalFormatting sqref="F392">
    <cfRule type="cellIs" dxfId="2" priority="977" stopIfTrue="1" operator="lessThan">
      <formula>0</formula>
    </cfRule>
  </conditionalFormatting>
  <conditionalFormatting sqref="F393">
    <cfRule type="cellIs" dxfId="2" priority="976" stopIfTrue="1" operator="lessThan">
      <formula>0</formula>
    </cfRule>
  </conditionalFormatting>
  <conditionalFormatting sqref="F394">
    <cfRule type="cellIs" dxfId="2" priority="975" stopIfTrue="1" operator="lessThan">
      <formula>0</formula>
    </cfRule>
  </conditionalFormatting>
  <conditionalFormatting sqref="F395">
    <cfRule type="cellIs" dxfId="2" priority="974" stopIfTrue="1" operator="lessThan">
      <formula>0</formula>
    </cfRule>
  </conditionalFormatting>
  <conditionalFormatting sqref="F396">
    <cfRule type="cellIs" dxfId="2" priority="973" stopIfTrue="1" operator="lessThan">
      <formula>0</formula>
    </cfRule>
  </conditionalFormatting>
  <conditionalFormatting sqref="F397">
    <cfRule type="cellIs" dxfId="2" priority="972" stopIfTrue="1" operator="lessThan">
      <formula>0</formula>
    </cfRule>
  </conditionalFormatting>
  <conditionalFormatting sqref="F398">
    <cfRule type="cellIs" dxfId="2" priority="971" stopIfTrue="1" operator="lessThan">
      <formula>0</formula>
    </cfRule>
  </conditionalFormatting>
  <conditionalFormatting sqref="F399">
    <cfRule type="cellIs" dxfId="2" priority="970" stopIfTrue="1" operator="lessThan">
      <formula>0</formula>
    </cfRule>
  </conditionalFormatting>
  <conditionalFormatting sqref="F400">
    <cfRule type="cellIs" dxfId="2" priority="969" stopIfTrue="1" operator="lessThan">
      <formula>0</formula>
    </cfRule>
  </conditionalFormatting>
  <conditionalFormatting sqref="F401">
    <cfRule type="cellIs" dxfId="2" priority="968" stopIfTrue="1" operator="lessThan">
      <formula>0</formula>
    </cfRule>
  </conditionalFormatting>
  <conditionalFormatting sqref="F402">
    <cfRule type="cellIs" dxfId="2" priority="967" stopIfTrue="1" operator="lessThan">
      <formula>0</formula>
    </cfRule>
  </conditionalFormatting>
  <conditionalFormatting sqref="F403">
    <cfRule type="cellIs" dxfId="2" priority="966" stopIfTrue="1" operator="lessThan">
      <formula>0</formula>
    </cfRule>
  </conditionalFormatting>
  <conditionalFormatting sqref="F404">
    <cfRule type="cellIs" dxfId="2" priority="965" stopIfTrue="1" operator="lessThan">
      <formula>0</formula>
    </cfRule>
  </conditionalFormatting>
  <conditionalFormatting sqref="F405">
    <cfRule type="cellIs" dxfId="2" priority="964" stopIfTrue="1" operator="lessThan">
      <formula>0</formula>
    </cfRule>
  </conditionalFormatting>
  <conditionalFormatting sqref="F406">
    <cfRule type="cellIs" dxfId="2" priority="963" stopIfTrue="1" operator="lessThan">
      <formula>0</formula>
    </cfRule>
  </conditionalFormatting>
  <conditionalFormatting sqref="F407">
    <cfRule type="cellIs" dxfId="2" priority="962" stopIfTrue="1" operator="lessThan">
      <formula>0</formula>
    </cfRule>
  </conditionalFormatting>
  <conditionalFormatting sqref="F408">
    <cfRule type="cellIs" dxfId="2" priority="961" stopIfTrue="1" operator="lessThan">
      <formula>0</formula>
    </cfRule>
  </conditionalFormatting>
  <conditionalFormatting sqref="F409">
    <cfRule type="cellIs" dxfId="2" priority="960" stopIfTrue="1" operator="lessThan">
      <formula>0</formula>
    </cfRule>
  </conditionalFormatting>
  <conditionalFormatting sqref="F410">
    <cfRule type="cellIs" dxfId="2" priority="959" stopIfTrue="1" operator="lessThan">
      <formula>0</formula>
    </cfRule>
  </conditionalFormatting>
  <conditionalFormatting sqref="F411">
    <cfRule type="cellIs" dxfId="2" priority="958" stopIfTrue="1" operator="lessThan">
      <formula>0</formula>
    </cfRule>
  </conditionalFormatting>
  <conditionalFormatting sqref="F412">
    <cfRule type="cellIs" dxfId="2" priority="957" stopIfTrue="1" operator="lessThan">
      <formula>0</formula>
    </cfRule>
  </conditionalFormatting>
  <conditionalFormatting sqref="F413">
    <cfRule type="cellIs" dxfId="2" priority="956" stopIfTrue="1" operator="lessThan">
      <formula>0</formula>
    </cfRule>
  </conditionalFormatting>
  <conditionalFormatting sqref="F414">
    <cfRule type="cellIs" dxfId="2" priority="955" stopIfTrue="1" operator="lessThan">
      <formula>0</formula>
    </cfRule>
  </conditionalFormatting>
  <conditionalFormatting sqref="F415">
    <cfRule type="cellIs" dxfId="2" priority="954" stopIfTrue="1" operator="lessThan">
      <formula>0</formula>
    </cfRule>
  </conditionalFormatting>
  <conditionalFormatting sqref="F416">
    <cfRule type="cellIs" dxfId="2" priority="953" stopIfTrue="1" operator="lessThan">
      <formula>0</formula>
    </cfRule>
  </conditionalFormatting>
  <conditionalFormatting sqref="F417">
    <cfRule type="cellIs" dxfId="2" priority="952" stopIfTrue="1" operator="lessThan">
      <formula>0</formula>
    </cfRule>
  </conditionalFormatting>
  <conditionalFormatting sqref="F418">
    <cfRule type="cellIs" dxfId="2" priority="951" stopIfTrue="1" operator="lessThan">
      <formula>0</formula>
    </cfRule>
  </conditionalFormatting>
  <conditionalFormatting sqref="F419">
    <cfRule type="cellIs" dxfId="2" priority="950" stopIfTrue="1" operator="lessThan">
      <formula>0</formula>
    </cfRule>
  </conditionalFormatting>
  <conditionalFormatting sqref="F420">
    <cfRule type="cellIs" dxfId="2" priority="949" stopIfTrue="1" operator="lessThan">
      <formula>0</formula>
    </cfRule>
  </conditionalFormatting>
  <conditionalFormatting sqref="F421">
    <cfRule type="cellIs" dxfId="2" priority="948" stopIfTrue="1" operator="lessThan">
      <formula>0</formula>
    </cfRule>
  </conditionalFormatting>
  <conditionalFormatting sqref="F422">
    <cfRule type="cellIs" dxfId="2" priority="947" stopIfTrue="1" operator="lessThan">
      <formula>0</formula>
    </cfRule>
  </conditionalFormatting>
  <conditionalFormatting sqref="F423">
    <cfRule type="cellIs" dxfId="2" priority="946" stopIfTrue="1" operator="lessThan">
      <formula>0</formula>
    </cfRule>
  </conditionalFormatting>
  <conditionalFormatting sqref="F424">
    <cfRule type="cellIs" dxfId="2" priority="945" stopIfTrue="1" operator="lessThan">
      <formula>0</formula>
    </cfRule>
  </conditionalFormatting>
  <conditionalFormatting sqref="F425">
    <cfRule type="cellIs" dxfId="2" priority="944" stopIfTrue="1" operator="lessThan">
      <formula>0</formula>
    </cfRule>
  </conditionalFormatting>
  <conditionalFormatting sqref="F426">
    <cfRule type="cellIs" dxfId="2" priority="943" stopIfTrue="1" operator="lessThan">
      <formula>0</formula>
    </cfRule>
  </conditionalFormatting>
  <conditionalFormatting sqref="F427">
    <cfRule type="cellIs" dxfId="2" priority="942" stopIfTrue="1" operator="lessThan">
      <formula>0</formula>
    </cfRule>
  </conditionalFormatting>
  <conditionalFormatting sqref="F428">
    <cfRule type="cellIs" dxfId="2" priority="941" stopIfTrue="1" operator="lessThan">
      <formula>0</formula>
    </cfRule>
  </conditionalFormatting>
  <conditionalFormatting sqref="F429">
    <cfRule type="cellIs" dxfId="2" priority="940" stopIfTrue="1" operator="lessThan">
      <formula>0</formula>
    </cfRule>
  </conditionalFormatting>
  <conditionalFormatting sqref="F430">
    <cfRule type="cellIs" dxfId="2" priority="939" stopIfTrue="1" operator="lessThan">
      <formula>0</formula>
    </cfRule>
  </conditionalFormatting>
  <conditionalFormatting sqref="F431">
    <cfRule type="cellIs" dxfId="2" priority="938" stopIfTrue="1" operator="lessThan">
      <formula>0</formula>
    </cfRule>
  </conditionalFormatting>
  <conditionalFormatting sqref="F432">
    <cfRule type="cellIs" dxfId="2" priority="937" stopIfTrue="1" operator="lessThan">
      <formula>0</formula>
    </cfRule>
  </conditionalFormatting>
  <conditionalFormatting sqref="F433">
    <cfRule type="cellIs" dxfId="2" priority="936" stopIfTrue="1" operator="lessThan">
      <formula>0</formula>
    </cfRule>
  </conditionalFormatting>
  <conditionalFormatting sqref="F434">
    <cfRule type="cellIs" dxfId="2" priority="935" stopIfTrue="1" operator="lessThan">
      <formula>0</formula>
    </cfRule>
  </conditionalFormatting>
  <conditionalFormatting sqref="F435">
    <cfRule type="cellIs" dxfId="2" priority="934" stopIfTrue="1" operator="lessThan">
      <formula>0</formula>
    </cfRule>
  </conditionalFormatting>
  <conditionalFormatting sqref="F436">
    <cfRule type="cellIs" dxfId="2" priority="933" stopIfTrue="1" operator="lessThan">
      <formula>0</formula>
    </cfRule>
  </conditionalFormatting>
  <conditionalFormatting sqref="F437">
    <cfRule type="cellIs" dxfId="2" priority="932" stopIfTrue="1" operator="lessThan">
      <formula>0</formula>
    </cfRule>
  </conditionalFormatting>
  <conditionalFormatting sqref="F438">
    <cfRule type="cellIs" dxfId="2" priority="931" stopIfTrue="1" operator="lessThan">
      <formula>0</formula>
    </cfRule>
  </conditionalFormatting>
  <conditionalFormatting sqref="F439">
    <cfRule type="cellIs" dxfId="2" priority="930" stopIfTrue="1" operator="lessThan">
      <formula>0</formula>
    </cfRule>
  </conditionalFormatting>
  <conditionalFormatting sqref="F440">
    <cfRule type="cellIs" dxfId="2" priority="929" stopIfTrue="1" operator="lessThan">
      <formula>0</formula>
    </cfRule>
  </conditionalFormatting>
  <conditionalFormatting sqref="F441">
    <cfRule type="cellIs" dxfId="2" priority="928" stopIfTrue="1" operator="lessThan">
      <formula>0</formula>
    </cfRule>
  </conditionalFormatting>
  <conditionalFormatting sqref="F442">
    <cfRule type="cellIs" dxfId="2" priority="927" stopIfTrue="1" operator="lessThan">
      <formula>0</formula>
    </cfRule>
  </conditionalFormatting>
  <conditionalFormatting sqref="F443">
    <cfRule type="cellIs" dxfId="2" priority="926" stopIfTrue="1" operator="lessThan">
      <formula>0</formula>
    </cfRule>
  </conditionalFormatting>
  <conditionalFormatting sqref="F444">
    <cfRule type="cellIs" dxfId="2" priority="925" stopIfTrue="1" operator="lessThan">
      <formula>0</formula>
    </cfRule>
  </conditionalFormatting>
  <conditionalFormatting sqref="F445">
    <cfRule type="cellIs" dxfId="2" priority="924" stopIfTrue="1" operator="lessThan">
      <formula>0</formula>
    </cfRule>
  </conditionalFormatting>
  <conditionalFormatting sqref="F446">
    <cfRule type="cellIs" dxfId="2" priority="923" stopIfTrue="1" operator="lessThan">
      <formula>0</formula>
    </cfRule>
  </conditionalFormatting>
  <conditionalFormatting sqref="F447">
    <cfRule type="cellIs" dxfId="2" priority="922" stopIfTrue="1" operator="lessThan">
      <formula>0</formula>
    </cfRule>
  </conditionalFormatting>
  <conditionalFormatting sqref="F448">
    <cfRule type="cellIs" dxfId="2" priority="921" stopIfTrue="1" operator="lessThan">
      <formula>0</formula>
    </cfRule>
  </conditionalFormatting>
  <conditionalFormatting sqref="F449">
    <cfRule type="cellIs" dxfId="2" priority="920" stopIfTrue="1" operator="lessThan">
      <formula>0</formula>
    </cfRule>
  </conditionalFormatting>
  <conditionalFormatting sqref="F450">
    <cfRule type="cellIs" dxfId="2" priority="919" stopIfTrue="1" operator="lessThan">
      <formula>0</formula>
    </cfRule>
  </conditionalFormatting>
  <conditionalFormatting sqref="F451">
    <cfRule type="cellIs" dxfId="2" priority="918" stopIfTrue="1" operator="lessThan">
      <formula>0</formula>
    </cfRule>
  </conditionalFormatting>
  <conditionalFormatting sqref="F452">
    <cfRule type="cellIs" dxfId="2" priority="917" stopIfTrue="1" operator="lessThan">
      <formula>0</formula>
    </cfRule>
  </conditionalFormatting>
  <conditionalFormatting sqref="F453">
    <cfRule type="cellIs" dxfId="2" priority="916" stopIfTrue="1" operator="lessThan">
      <formula>0</formula>
    </cfRule>
  </conditionalFormatting>
  <conditionalFormatting sqref="F454">
    <cfRule type="cellIs" dxfId="2" priority="915" stopIfTrue="1" operator="lessThan">
      <formula>0</formula>
    </cfRule>
  </conditionalFormatting>
  <conditionalFormatting sqref="F455">
    <cfRule type="cellIs" dxfId="2" priority="914" stopIfTrue="1" operator="lessThan">
      <formula>0</formula>
    </cfRule>
  </conditionalFormatting>
  <conditionalFormatting sqref="F456">
    <cfRule type="cellIs" dxfId="2" priority="913" stopIfTrue="1" operator="lessThan">
      <formula>0</formula>
    </cfRule>
  </conditionalFormatting>
  <conditionalFormatting sqref="F457">
    <cfRule type="cellIs" dxfId="2" priority="912" stopIfTrue="1" operator="lessThan">
      <formula>0</formula>
    </cfRule>
  </conditionalFormatting>
  <conditionalFormatting sqref="F458">
    <cfRule type="cellIs" dxfId="2" priority="911" stopIfTrue="1" operator="lessThan">
      <formula>0</formula>
    </cfRule>
  </conditionalFormatting>
  <conditionalFormatting sqref="F459">
    <cfRule type="cellIs" dxfId="2" priority="910" stopIfTrue="1" operator="lessThan">
      <formula>0</formula>
    </cfRule>
  </conditionalFormatting>
  <conditionalFormatting sqref="F460">
    <cfRule type="cellIs" dxfId="2" priority="909" stopIfTrue="1" operator="lessThan">
      <formula>0</formula>
    </cfRule>
  </conditionalFormatting>
  <conditionalFormatting sqref="F461">
    <cfRule type="cellIs" dxfId="2" priority="908" stopIfTrue="1" operator="lessThan">
      <formula>0</formula>
    </cfRule>
  </conditionalFormatting>
  <conditionalFormatting sqref="F462">
    <cfRule type="cellIs" dxfId="2" priority="907" stopIfTrue="1" operator="lessThan">
      <formula>0</formula>
    </cfRule>
  </conditionalFormatting>
  <conditionalFormatting sqref="F463">
    <cfRule type="cellIs" dxfId="2" priority="906" stopIfTrue="1" operator="lessThan">
      <formula>0</formula>
    </cfRule>
  </conditionalFormatting>
  <conditionalFormatting sqref="F464">
    <cfRule type="cellIs" dxfId="2" priority="905" stopIfTrue="1" operator="lessThan">
      <formula>0</formula>
    </cfRule>
  </conditionalFormatting>
  <conditionalFormatting sqref="F465">
    <cfRule type="cellIs" dxfId="2" priority="904" stopIfTrue="1" operator="lessThan">
      <formula>0</formula>
    </cfRule>
  </conditionalFormatting>
  <conditionalFormatting sqref="F466">
    <cfRule type="cellIs" dxfId="2" priority="903" stopIfTrue="1" operator="lessThan">
      <formula>0</formula>
    </cfRule>
  </conditionalFormatting>
  <conditionalFormatting sqref="F467">
    <cfRule type="cellIs" dxfId="2" priority="902" stopIfTrue="1" operator="lessThan">
      <formula>0</formula>
    </cfRule>
  </conditionalFormatting>
  <conditionalFormatting sqref="F468">
    <cfRule type="cellIs" dxfId="2" priority="901" stopIfTrue="1" operator="lessThan">
      <formula>0</formula>
    </cfRule>
  </conditionalFormatting>
  <conditionalFormatting sqref="F469">
    <cfRule type="cellIs" dxfId="2" priority="900" stopIfTrue="1" operator="lessThan">
      <formula>0</formula>
    </cfRule>
  </conditionalFormatting>
  <conditionalFormatting sqref="F470">
    <cfRule type="cellIs" dxfId="2" priority="899" stopIfTrue="1" operator="lessThan">
      <formula>0</formula>
    </cfRule>
  </conditionalFormatting>
  <conditionalFormatting sqref="F471">
    <cfRule type="cellIs" dxfId="2" priority="898" stopIfTrue="1" operator="lessThan">
      <formula>0</formula>
    </cfRule>
  </conditionalFormatting>
  <conditionalFormatting sqref="F472">
    <cfRule type="cellIs" dxfId="2" priority="897" stopIfTrue="1" operator="lessThan">
      <formula>0</formula>
    </cfRule>
  </conditionalFormatting>
  <conditionalFormatting sqref="F473">
    <cfRule type="cellIs" dxfId="2" priority="896" stopIfTrue="1" operator="lessThan">
      <formula>0</formula>
    </cfRule>
  </conditionalFormatting>
  <conditionalFormatting sqref="F474">
    <cfRule type="cellIs" dxfId="2" priority="895" stopIfTrue="1" operator="lessThan">
      <formula>0</formula>
    </cfRule>
  </conditionalFormatting>
  <conditionalFormatting sqref="F475">
    <cfRule type="cellIs" dxfId="2" priority="894" stopIfTrue="1" operator="lessThan">
      <formula>0</formula>
    </cfRule>
  </conditionalFormatting>
  <conditionalFormatting sqref="F476">
    <cfRule type="cellIs" dxfId="2" priority="893" stopIfTrue="1" operator="lessThan">
      <formula>0</formula>
    </cfRule>
  </conditionalFormatting>
  <conditionalFormatting sqref="F477">
    <cfRule type="cellIs" dxfId="2" priority="892" stopIfTrue="1" operator="lessThan">
      <formula>0</formula>
    </cfRule>
  </conditionalFormatting>
  <conditionalFormatting sqref="F478">
    <cfRule type="cellIs" dxfId="2" priority="891" stopIfTrue="1" operator="lessThan">
      <formula>0</formula>
    </cfRule>
  </conditionalFormatting>
  <conditionalFormatting sqref="F479">
    <cfRule type="cellIs" dxfId="2" priority="890" stopIfTrue="1" operator="lessThan">
      <formula>0</formula>
    </cfRule>
  </conditionalFormatting>
  <conditionalFormatting sqref="F480">
    <cfRule type="cellIs" dxfId="2" priority="889" stopIfTrue="1" operator="lessThan">
      <formula>0</formula>
    </cfRule>
  </conditionalFormatting>
  <conditionalFormatting sqref="F481">
    <cfRule type="cellIs" dxfId="2" priority="888" stopIfTrue="1" operator="lessThan">
      <formula>0</formula>
    </cfRule>
  </conditionalFormatting>
  <conditionalFormatting sqref="F482">
    <cfRule type="cellIs" dxfId="2" priority="887" stopIfTrue="1" operator="lessThan">
      <formula>0</formula>
    </cfRule>
  </conditionalFormatting>
  <conditionalFormatting sqref="F483">
    <cfRule type="cellIs" dxfId="2" priority="886" stopIfTrue="1" operator="lessThan">
      <formula>0</formula>
    </cfRule>
  </conditionalFormatting>
  <conditionalFormatting sqref="F484">
    <cfRule type="cellIs" dxfId="2" priority="885" stopIfTrue="1" operator="lessThan">
      <formula>0</formula>
    </cfRule>
  </conditionalFormatting>
  <conditionalFormatting sqref="F485">
    <cfRule type="cellIs" dxfId="2" priority="884" stopIfTrue="1" operator="lessThan">
      <formula>0</formula>
    </cfRule>
  </conditionalFormatting>
  <conditionalFormatting sqref="F486">
    <cfRule type="cellIs" dxfId="2" priority="883" stopIfTrue="1" operator="lessThan">
      <formula>0</formula>
    </cfRule>
  </conditionalFormatting>
  <conditionalFormatting sqref="F487">
    <cfRule type="cellIs" dxfId="2" priority="882" stopIfTrue="1" operator="lessThan">
      <formula>0</formula>
    </cfRule>
  </conditionalFormatting>
  <conditionalFormatting sqref="F488">
    <cfRule type="cellIs" dxfId="2" priority="881" stopIfTrue="1" operator="lessThan">
      <formula>0</formula>
    </cfRule>
  </conditionalFormatting>
  <conditionalFormatting sqref="F489">
    <cfRule type="cellIs" dxfId="2" priority="880" stopIfTrue="1" operator="lessThan">
      <formula>0</formula>
    </cfRule>
  </conditionalFormatting>
  <conditionalFormatting sqref="F490">
    <cfRule type="cellIs" dxfId="2" priority="879" stopIfTrue="1" operator="lessThan">
      <formula>0</formula>
    </cfRule>
  </conditionalFormatting>
  <conditionalFormatting sqref="F491">
    <cfRule type="cellIs" dxfId="2" priority="878" stopIfTrue="1" operator="lessThan">
      <formula>0</formula>
    </cfRule>
  </conditionalFormatting>
  <conditionalFormatting sqref="F492">
    <cfRule type="cellIs" dxfId="2" priority="877" stopIfTrue="1" operator="lessThan">
      <formula>0</formula>
    </cfRule>
  </conditionalFormatting>
  <conditionalFormatting sqref="F493">
    <cfRule type="cellIs" dxfId="2" priority="876" stopIfTrue="1" operator="lessThan">
      <formula>0</formula>
    </cfRule>
  </conditionalFormatting>
  <conditionalFormatting sqref="F494">
    <cfRule type="cellIs" dxfId="2" priority="875" stopIfTrue="1" operator="lessThan">
      <formula>0</formula>
    </cfRule>
  </conditionalFormatting>
  <conditionalFormatting sqref="F495">
    <cfRule type="cellIs" dxfId="2" priority="874" stopIfTrue="1" operator="lessThan">
      <formula>0</formula>
    </cfRule>
  </conditionalFormatting>
  <conditionalFormatting sqref="F496">
    <cfRule type="cellIs" dxfId="2" priority="873" stopIfTrue="1" operator="lessThan">
      <formula>0</formula>
    </cfRule>
  </conditionalFormatting>
  <conditionalFormatting sqref="F497">
    <cfRule type="cellIs" dxfId="2" priority="872" stopIfTrue="1" operator="lessThan">
      <formula>0</formula>
    </cfRule>
  </conditionalFormatting>
  <conditionalFormatting sqref="F498">
    <cfRule type="cellIs" dxfId="2" priority="871" stopIfTrue="1" operator="lessThan">
      <formula>0</formula>
    </cfRule>
  </conditionalFormatting>
  <conditionalFormatting sqref="F499">
    <cfRule type="cellIs" dxfId="2" priority="870" stopIfTrue="1" operator="lessThan">
      <formula>0</formula>
    </cfRule>
  </conditionalFormatting>
  <conditionalFormatting sqref="F500">
    <cfRule type="cellIs" dxfId="2" priority="869" stopIfTrue="1" operator="lessThan">
      <formula>0</formula>
    </cfRule>
  </conditionalFormatting>
  <conditionalFormatting sqref="F501">
    <cfRule type="cellIs" dxfId="2" priority="868" stopIfTrue="1" operator="lessThan">
      <formula>0</formula>
    </cfRule>
  </conditionalFormatting>
  <conditionalFormatting sqref="F502">
    <cfRule type="cellIs" dxfId="2" priority="867" stopIfTrue="1" operator="lessThan">
      <formula>0</formula>
    </cfRule>
  </conditionalFormatting>
  <conditionalFormatting sqref="F503">
    <cfRule type="cellIs" dxfId="2" priority="866" stopIfTrue="1" operator="lessThan">
      <formula>0</formula>
    </cfRule>
  </conditionalFormatting>
  <conditionalFormatting sqref="F504">
    <cfRule type="cellIs" dxfId="2" priority="865" stopIfTrue="1" operator="lessThan">
      <formula>0</formula>
    </cfRule>
  </conditionalFormatting>
  <conditionalFormatting sqref="F505">
    <cfRule type="cellIs" dxfId="2" priority="864" stopIfTrue="1" operator="lessThan">
      <formula>0</formula>
    </cfRule>
  </conditionalFormatting>
  <conditionalFormatting sqref="F506">
    <cfRule type="cellIs" dxfId="2" priority="863" stopIfTrue="1" operator="lessThan">
      <formula>0</formula>
    </cfRule>
  </conditionalFormatting>
  <conditionalFormatting sqref="F507">
    <cfRule type="cellIs" dxfId="2" priority="862" stopIfTrue="1" operator="lessThan">
      <formula>0</formula>
    </cfRule>
  </conditionalFormatting>
  <conditionalFormatting sqref="F508">
    <cfRule type="cellIs" dxfId="2" priority="861" stopIfTrue="1" operator="lessThan">
      <formula>0</formula>
    </cfRule>
  </conditionalFormatting>
  <conditionalFormatting sqref="F509">
    <cfRule type="cellIs" dxfId="2" priority="860" stopIfTrue="1" operator="lessThan">
      <formula>0</formula>
    </cfRule>
  </conditionalFormatting>
  <conditionalFormatting sqref="F510">
    <cfRule type="cellIs" dxfId="2" priority="859" stopIfTrue="1" operator="lessThan">
      <formula>0</formula>
    </cfRule>
  </conditionalFormatting>
  <conditionalFormatting sqref="F511">
    <cfRule type="cellIs" dxfId="2" priority="858" stopIfTrue="1" operator="lessThan">
      <formula>0</formula>
    </cfRule>
  </conditionalFormatting>
  <conditionalFormatting sqref="F512">
    <cfRule type="cellIs" dxfId="2" priority="857" stopIfTrue="1" operator="lessThan">
      <formula>0</formula>
    </cfRule>
  </conditionalFormatting>
  <conditionalFormatting sqref="F513">
    <cfRule type="cellIs" dxfId="2" priority="856" stopIfTrue="1" operator="lessThan">
      <formula>0</formula>
    </cfRule>
  </conditionalFormatting>
  <conditionalFormatting sqref="F514">
    <cfRule type="cellIs" dxfId="2" priority="855" stopIfTrue="1" operator="lessThan">
      <formula>0</formula>
    </cfRule>
  </conditionalFormatting>
  <conditionalFormatting sqref="F515">
    <cfRule type="cellIs" dxfId="2" priority="854" stopIfTrue="1" operator="lessThan">
      <formula>0</formula>
    </cfRule>
  </conditionalFormatting>
  <conditionalFormatting sqref="F516">
    <cfRule type="cellIs" dxfId="2" priority="853" stopIfTrue="1" operator="lessThan">
      <formula>0</formula>
    </cfRule>
  </conditionalFormatting>
  <conditionalFormatting sqref="F517">
    <cfRule type="cellIs" dxfId="2" priority="852" stopIfTrue="1" operator="lessThan">
      <formula>0</formula>
    </cfRule>
  </conditionalFormatting>
  <conditionalFormatting sqref="F518">
    <cfRule type="cellIs" dxfId="2" priority="851" stopIfTrue="1" operator="lessThan">
      <formula>0</formula>
    </cfRule>
  </conditionalFormatting>
  <conditionalFormatting sqref="F519">
    <cfRule type="cellIs" dxfId="2" priority="850" stopIfTrue="1" operator="lessThan">
      <formula>0</formula>
    </cfRule>
  </conditionalFormatting>
  <conditionalFormatting sqref="F520">
    <cfRule type="cellIs" dxfId="2" priority="849" stopIfTrue="1" operator="lessThan">
      <formula>0</formula>
    </cfRule>
  </conditionalFormatting>
  <conditionalFormatting sqref="F521">
    <cfRule type="cellIs" dxfId="2" priority="848" stopIfTrue="1" operator="lessThan">
      <formula>0</formula>
    </cfRule>
  </conditionalFormatting>
  <conditionalFormatting sqref="F522">
    <cfRule type="cellIs" dxfId="2" priority="847" stopIfTrue="1" operator="lessThan">
      <formula>0</formula>
    </cfRule>
  </conditionalFormatting>
  <conditionalFormatting sqref="F523">
    <cfRule type="cellIs" dxfId="2" priority="846" stopIfTrue="1" operator="lessThan">
      <formula>0</formula>
    </cfRule>
  </conditionalFormatting>
  <conditionalFormatting sqref="F524">
    <cfRule type="cellIs" dxfId="2" priority="845" stopIfTrue="1" operator="lessThan">
      <formula>0</formula>
    </cfRule>
  </conditionalFormatting>
  <conditionalFormatting sqref="F525">
    <cfRule type="cellIs" dxfId="2" priority="844" stopIfTrue="1" operator="lessThan">
      <formula>0</formula>
    </cfRule>
  </conditionalFormatting>
  <conditionalFormatting sqref="F526">
    <cfRule type="cellIs" dxfId="2" priority="843" stopIfTrue="1" operator="lessThan">
      <formula>0</formula>
    </cfRule>
  </conditionalFormatting>
  <conditionalFormatting sqref="F527">
    <cfRule type="cellIs" dxfId="2" priority="842" stopIfTrue="1" operator="lessThan">
      <formula>0</formula>
    </cfRule>
  </conditionalFormatting>
  <conditionalFormatting sqref="F528">
    <cfRule type="cellIs" dxfId="2" priority="841" stopIfTrue="1" operator="lessThan">
      <formula>0</formula>
    </cfRule>
  </conditionalFormatting>
  <conditionalFormatting sqref="F529">
    <cfRule type="cellIs" dxfId="2" priority="840" stopIfTrue="1" operator="lessThan">
      <formula>0</formula>
    </cfRule>
  </conditionalFormatting>
  <conditionalFormatting sqref="F530">
    <cfRule type="cellIs" dxfId="2" priority="839" stopIfTrue="1" operator="lessThan">
      <formula>0</formula>
    </cfRule>
  </conditionalFormatting>
  <conditionalFormatting sqref="F531">
    <cfRule type="cellIs" dxfId="2" priority="838" stopIfTrue="1" operator="lessThan">
      <formula>0</formula>
    </cfRule>
  </conditionalFormatting>
  <conditionalFormatting sqref="F532">
    <cfRule type="cellIs" dxfId="2" priority="837" stopIfTrue="1" operator="lessThan">
      <formula>0</formula>
    </cfRule>
  </conditionalFormatting>
  <conditionalFormatting sqref="F533">
    <cfRule type="cellIs" dxfId="2" priority="836" stopIfTrue="1" operator="lessThan">
      <formula>0</formula>
    </cfRule>
  </conditionalFormatting>
  <conditionalFormatting sqref="F534">
    <cfRule type="cellIs" dxfId="2" priority="835" stopIfTrue="1" operator="lessThan">
      <formula>0</formula>
    </cfRule>
  </conditionalFormatting>
  <conditionalFormatting sqref="F535">
    <cfRule type="cellIs" dxfId="2" priority="834" stopIfTrue="1" operator="lessThan">
      <formula>0</formula>
    </cfRule>
  </conditionalFormatting>
  <conditionalFormatting sqref="F536">
    <cfRule type="cellIs" dxfId="2" priority="833" stopIfTrue="1" operator="lessThan">
      <formula>0</formula>
    </cfRule>
  </conditionalFormatting>
  <conditionalFormatting sqref="F537">
    <cfRule type="cellIs" dxfId="2" priority="832" stopIfTrue="1" operator="lessThan">
      <formula>0</formula>
    </cfRule>
  </conditionalFormatting>
  <conditionalFormatting sqref="F538">
    <cfRule type="cellIs" dxfId="2" priority="831" stopIfTrue="1" operator="lessThan">
      <formula>0</formula>
    </cfRule>
  </conditionalFormatting>
  <conditionalFormatting sqref="F539">
    <cfRule type="cellIs" dxfId="2" priority="830" stopIfTrue="1" operator="lessThan">
      <formula>0</formula>
    </cfRule>
  </conditionalFormatting>
  <conditionalFormatting sqref="F540">
    <cfRule type="cellIs" dxfId="2" priority="829" stopIfTrue="1" operator="lessThan">
      <formula>0</formula>
    </cfRule>
  </conditionalFormatting>
  <conditionalFormatting sqref="F541">
    <cfRule type="cellIs" dxfId="2" priority="828" stopIfTrue="1" operator="lessThan">
      <formula>0</formula>
    </cfRule>
  </conditionalFormatting>
  <conditionalFormatting sqref="F542">
    <cfRule type="cellIs" dxfId="2" priority="827" stopIfTrue="1" operator="lessThan">
      <formula>0</formula>
    </cfRule>
  </conditionalFormatting>
  <conditionalFormatting sqref="F543">
    <cfRule type="cellIs" dxfId="2" priority="826" stopIfTrue="1" operator="lessThan">
      <formula>0</formula>
    </cfRule>
  </conditionalFormatting>
  <conditionalFormatting sqref="F544">
    <cfRule type="cellIs" dxfId="2" priority="825" stopIfTrue="1" operator="lessThan">
      <formula>0</formula>
    </cfRule>
  </conditionalFormatting>
  <conditionalFormatting sqref="F545">
    <cfRule type="cellIs" dxfId="2" priority="824" stopIfTrue="1" operator="lessThan">
      <formula>0</formula>
    </cfRule>
  </conditionalFormatting>
  <conditionalFormatting sqref="F546">
    <cfRule type="cellIs" dxfId="2" priority="823" stopIfTrue="1" operator="lessThan">
      <formula>0</formula>
    </cfRule>
  </conditionalFormatting>
  <conditionalFormatting sqref="F547">
    <cfRule type="cellIs" dxfId="2" priority="822" stopIfTrue="1" operator="lessThan">
      <formula>0</formula>
    </cfRule>
  </conditionalFormatting>
  <conditionalFormatting sqref="F548">
    <cfRule type="cellIs" dxfId="2" priority="821" stopIfTrue="1" operator="lessThan">
      <formula>0</formula>
    </cfRule>
  </conditionalFormatting>
  <conditionalFormatting sqref="F549">
    <cfRule type="cellIs" dxfId="2" priority="820" stopIfTrue="1" operator="lessThan">
      <formula>0</formula>
    </cfRule>
  </conditionalFormatting>
  <conditionalFormatting sqref="F550">
    <cfRule type="cellIs" dxfId="2" priority="819" stopIfTrue="1" operator="lessThan">
      <formula>0</formula>
    </cfRule>
  </conditionalFormatting>
  <conditionalFormatting sqref="F551">
    <cfRule type="cellIs" dxfId="2" priority="818" stopIfTrue="1" operator="lessThan">
      <formula>0</formula>
    </cfRule>
  </conditionalFormatting>
  <conditionalFormatting sqref="F552">
    <cfRule type="cellIs" dxfId="2" priority="817" stopIfTrue="1" operator="lessThan">
      <formula>0</formula>
    </cfRule>
  </conditionalFormatting>
  <conditionalFormatting sqref="F553">
    <cfRule type="cellIs" dxfId="2" priority="816" stopIfTrue="1" operator="lessThan">
      <formula>0</formula>
    </cfRule>
  </conditionalFormatting>
  <conditionalFormatting sqref="F554">
    <cfRule type="cellIs" dxfId="2" priority="815" stopIfTrue="1" operator="lessThan">
      <formula>0</formula>
    </cfRule>
  </conditionalFormatting>
  <conditionalFormatting sqref="F555">
    <cfRule type="cellIs" dxfId="2" priority="814" stopIfTrue="1" operator="lessThan">
      <formula>0</formula>
    </cfRule>
  </conditionalFormatting>
  <conditionalFormatting sqref="F556">
    <cfRule type="cellIs" dxfId="2" priority="813" stopIfTrue="1" operator="lessThan">
      <formula>0</formula>
    </cfRule>
  </conditionalFormatting>
  <conditionalFormatting sqref="F557">
    <cfRule type="cellIs" dxfId="2" priority="812" stopIfTrue="1" operator="lessThan">
      <formula>0</formula>
    </cfRule>
  </conditionalFormatting>
  <conditionalFormatting sqref="F558">
    <cfRule type="cellIs" dxfId="2" priority="811" stopIfTrue="1" operator="lessThan">
      <formula>0</formula>
    </cfRule>
  </conditionalFormatting>
  <conditionalFormatting sqref="F559">
    <cfRule type="cellIs" dxfId="2" priority="810" stopIfTrue="1" operator="lessThan">
      <formula>0</formula>
    </cfRule>
  </conditionalFormatting>
  <conditionalFormatting sqref="F560">
    <cfRule type="cellIs" dxfId="2" priority="809" stopIfTrue="1" operator="lessThan">
      <formula>0</formula>
    </cfRule>
  </conditionalFormatting>
  <conditionalFormatting sqref="F561">
    <cfRule type="cellIs" dxfId="2" priority="808" stopIfTrue="1" operator="lessThan">
      <formula>0</formula>
    </cfRule>
  </conditionalFormatting>
  <conditionalFormatting sqref="F562">
    <cfRule type="cellIs" dxfId="2" priority="807" stopIfTrue="1" operator="lessThan">
      <formula>0</formula>
    </cfRule>
  </conditionalFormatting>
  <conditionalFormatting sqref="F563">
    <cfRule type="cellIs" dxfId="2" priority="806" stopIfTrue="1" operator="lessThan">
      <formula>0</formula>
    </cfRule>
  </conditionalFormatting>
  <conditionalFormatting sqref="F564">
    <cfRule type="cellIs" dxfId="2" priority="805" stopIfTrue="1" operator="lessThan">
      <formula>0</formula>
    </cfRule>
  </conditionalFormatting>
  <conditionalFormatting sqref="F565">
    <cfRule type="cellIs" dxfId="2" priority="804" stopIfTrue="1" operator="lessThan">
      <formula>0</formula>
    </cfRule>
  </conditionalFormatting>
  <conditionalFormatting sqref="F566">
    <cfRule type="cellIs" dxfId="2" priority="803" stopIfTrue="1" operator="lessThan">
      <formula>0</formula>
    </cfRule>
  </conditionalFormatting>
  <conditionalFormatting sqref="F567">
    <cfRule type="cellIs" dxfId="2" priority="802" stopIfTrue="1" operator="lessThan">
      <formula>0</formula>
    </cfRule>
  </conditionalFormatting>
  <conditionalFormatting sqref="F568">
    <cfRule type="cellIs" dxfId="2" priority="801" stopIfTrue="1" operator="lessThan">
      <formula>0</formula>
    </cfRule>
  </conditionalFormatting>
  <conditionalFormatting sqref="F569">
    <cfRule type="cellIs" dxfId="2" priority="800" stopIfTrue="1" operator="lessThan">
      <formula>0</formula>
    </cfRule>
  </conditionalFormatting>
  <conditionalFormatting sqref="F570">
    <cfRule type="cellIs" dxfId="2" priority="799" stopIfTrue="1" operator="lessThan">
      <formula>0</formula>
    </cfRule>
  </conditionalFormatting>
  <conditionalFormatting sqref="F571">
    <cfRule type="cellIs" dxfId="2" priority="798" stopIfTrue="1" operator="lessThan">
      <formula>0</formula>
    </cfRule>
  </conditionalFormatting>
  <conditionalFormatting sqref="F572">
    <cfRule type="cellIs" dxfId="2" priority="797" stopIfTrue="1" operator="lessThan">
      <formula>0</formula>
    </cfRule>
  </conditionalFormatting>
  <conditionalFormatting sqref="F573">
    <cfRule type="cellIs" dxfId="2" priority="796" stopIfTrue="1" operator="lessThan">
      <formula>0</formula>
    </cfRule>
  </conditionalFormatting>
  <conditionalFormatting sqref="F574">
    <cfRule type="cellIs" dxfId="2" priority="795" stopIfTrue="1" operator="lessThan">
      <formula>0</formula>
    </cfRule>
  </conditionalFormatting>
  <conditionalFormatting sqref="F575">
    <cfRule type="cellIs" dxfId="2" priority="794" stopIfTrue="1" operator="lessThan">
      <formula>0</formula>
    </cfRule>
  </conditionalFormatting>
  <conditionalFormatting sqref="F576">
    <cfRule type="cellIs" dxfId="2" priority="793" stopIfTrue="1" operator="lessThan">
      <formula>0</formula>
    </cfRule>
  </conditionalFormatting>
  <conditionalFormatting sqref="F577">
    <cfRule type="cellIs" dxfId="2" priority="792" stopIfTrue="1" operator="lessThan">
      <formula>0</formula>
    </cfRule>
  </conditionalFormatting>
  <conditionalFormatting sqref="F578">
    <cfRule type="cellIs" dxfId="2" priority="791" stopIfTrue="1" operator="lessThan">
      <formula>0</formula>
    </cfRule>
  </conditionalFormatting>
  <conditionalFormatting sqref="F579">
    <cfRule type="cellIs" dxfId="2" priority="790" stopIfTrue="1" operator="lessThan">
      <formula>0</formula>
    </cfRule>
  </conditionalFormatting>
  <conditionalFormatting sqref="F580">
    <cfRule type="cellIs" dxfId="2" priority="789" stopIfTrue="1" operator="lessThan">
      <formula>0</formula>
    </cfRule>
  </conditionalFormatting>
  <conditionalFormatting sqref="F581">
    <cfRule type="cellIs" dxfId="2" priority="788" stopIfTrue="1" operator="lessThan">
      <formula>0</formula>
    </cfRule>
  </conditionalFormatting>
  <conditionalFormatting sqref="F582">
    <cfRule type="cellIs" dxfId="2" priority="787" stopIfTrue="1" operator="lessThan">
      <formula>0</formula>
    </cfRule>
  </conditionalFormatting>
  <conditionalFormatting sqref="F583">
    <cfRule type="cellIs" dxfId="2" priority="786" stopIfTrue="1" operator="lessThan">
      <formula>0</formula>
    </cfRule>
  </conditionalFormatting>
  <conditionalFormatting sqref="F584">
    <cfRule type="cellIs" dxfId="2" priority="785" stopIfTrue="1" operator="lessThan">
      <formula>0</formula>
    </cfRule>
  </conditionalFormatting>
  <conditionalFormatting sqref="F585">
    <cfRule type="cellIs" dxfId="2" priority="784" stopIfTrue="1" operator="lessThan">
      <formula>0</formula>
    </cfRule>
  </conditionalFormatting>
  <conditionalFormatting sqref="F586">
    <cfRule type="cellIs" dxfId="2" priority="783" stopIfTrue="1" operator="lessThan">
      <formula>0</formula>
    </cfRule>
  </conditionalFormatting>
  <conditionalFormatting sqref="F587">
    <cfRule type="cellIs" dxfId="2" priority="782" stopIfTrue="1" operator="lessThan">
      <formula>0</formula>
    </cfRule>
  </conditionalFormatting>
  <conditionalFormatting sqref="F588">
    <cfRule type="cellIs" dxfId="2" priority="781" stopIfTrue="1" operator="lessThan">
      <formula>0</formula>
    </cfRule>
  </conditionalFormatting>
  <conditionalFormatting sqref="F589">
    <cfRule type="cellIs" dxfId="2" priority="780" stopIfTrue="1" operator="lessThan">
      <formula>0</formula>
    </cfRule>
  </conditionalFormatting>
  <conditionalFormatting sqref="F590">
    <cfRule type="cellIs" dxfId="2" priority="779" stopIfTrue="1" operator="lessThan">
      <formula>0</formula>
    </cfRule>
  </conditionalFormatting>
  <conditionalFormatting sqref="F591">
    <cfRule type="cellIs" dxfId="2" priority="778" stopIfTrue="1" operator="lessThan">
      <formula>0</formula>
    </cfRule>
  </conditionalFormatting>
  <conditionalFormatting sqref="F592">
    <cfRule type="cellIs" dxfId="2" priority="777" stopIfTrue="1" operator="lessThan">
      <formula>0</formula>
    </cfRule>
  </conditionalFormatting>
  <conditionalFormatting sqref="F593">
    <cfRule type="cellIs" dxfId="2" priority="776" stopIfTrue="1" operator="lessThan">
      <formula>0</formula>
    </cfRule>
  </conditionalFormatting>
  <conditionalFormatting sqref="F594">
    <cfRule type="cellIs" dxfId="2" priority="775" stopIfTrue="1" operator="lessThan">
      <formula>0</formula>
    </cfRule>
  </conditionalFormatting>
  <conditionalFormatting sqref="F595">
    <cfRule type="cellIs" dxfId="2" priority="774" stopIfTrue="1" operator="lessThan">
      <formula>0</formula>
    </cfRule>
  </conditionalFormatting>
  <conditionalFormatting sqref="F596">
    <cfRule type="cellIs" dxfId="2" priority="773" stopIfTrue="1" operator="lessThan">
      <formula>0</formula>
    </cfRule>
  </conditionalFormatting>
  <conditionalFormatting sqref="F597">
    <cfRule type="cellIs" dxfId="2" priority="772" stopIfTrue="1" operator="lessThan">
      <formula>0</formula>
    </cfRule>
  </conditionalFormatting>
  <conditionalFormatting sqref="F598">
    <cfRule type="cellIs" dxfId="2" priority="771" stopIfTrue="1" operator="lessThan">
      <formula>0</formula>
    </cfRule>
  </conditionalFormatting>
  <conditionalFormatting sqref="F599">
    <cfRule type="cellIs" dxfId="2" priority="770" stopIfTrue="1" operator="lessThan">
      <formula>0</formula>
    </cfRule>
  </conditionalFormatting>
  <conditionalFormatting sqref="F600">
    <cfRule type="cellIs" dxfId="2" priority="769" stopIfTrue="1" operator="lessThan">
      <formula>0</formula>
    </cfRule>
  </conditionalFormatting>
  <conditionalFormatting sqref="F601">
    <cfRule type="cellIs" dxfId="2" priority="768" stopIfTrue="1" operator="lessThan">
      <formula>0</formula>
    </cfRule>
  </conditionalFormatting>
  <conditionalFormatting sqref="F602">
    <cfRule type="cellIs" dxfId="2" priority="767" stopIfTrue="1" operator="lessThan">
      <formula>0</formula>
    </cfRule>
  </conditionalFormatting>
  <conditionalFormatting sqref="F603">
    <cfRule type="cellIs" dxfId="2" priority="766" stopIfTrue="1" operator="lessThan">
      <formula>0</formula>
    </cfRule>
  </conditionalFormatting>
  <conditionalFormatting sqref="F604">
    <cfRule type="cellIs" dxfId="2" priority="765" stopIfTrue="1" operator="lessThan">
      <formula>0</formula>
    </cfRule>
  </conditionalFormatting>
  <conditionalFormatting sqref="F605">
    <cfRule type="cellIs" dxfId="2" priority="764" stopIfTrue="1" operator="lessThan">
      <formula>0</formula>
    </cfRule>
  </conditionalFormatting>
  <conditionalFormatting sqref="F606">
    <cfRule type="cellIs" dxfId="2" priority="763" stopIfTrue="1" operator="lessThan">
      <formula>0</formula>
    </cfRule>
  </conditionalFormatting>
  <conditionalFormatting sqref="F607">
    <cfRule type="cellIs" dxfId="2" priority="762" stopIfTrue="1" operator="lessThan">
      <formula>0</formula>
    </cfRule>
  </conditionalFormatting>
  <conditionalFormatting sqref="F608">
    <cfRule type="cellIs" dxfId="2" priority="761" stopIfTrue="1" operator="lessThan">
      <formula>0</formula>
    </cfRule>
  </conditionalFormatting>
  <conditionalFormatting sqref="F609">
    <cfRule type="cellIs" dxfId="2" priority="760" stopIfTrue="1" operator="lessThan">
      <formula>0</formula>
    </cfRule>
  </conditionalFormatting>
  <conditionalFormatting sqref="F610">
    <cfRule type="cellIs" dxfId="2" priority="759" stopIfTrue="1" operator="lessThan">
      <formula>0</formula>
    </cfRule>
  </conditionalFormatting>
  <conditionalFormatting sqref="F611">
    <cfRule type="cellIs" dxfId="2" priority="758" stopIfTrue="1" operator="lessThan">
      <formula>0</formula>
    </cfRule>
  </conditionalFormatting>
  <conditionalFormatting sqref="F614">
    <cfRule type="cellIs" dxfId="2" priority="756" stopIfTrue="1" operator="lessThan">
      <formula>0</formula>
    </cfRule>
  </conditionalFormatting>
  <conditionalFormatting sqref="F615">
    <cfRule type="cellIs" dxfId="2" priority="755" stopIfTrue="1" operator="lessThan">
      <formula>0</formula>
    </cfRule>
  </conditionalFormatting>
  <conditionalFormatting sqref="F616">
    <cfRule type="cellIs" dxfId="2" priority="754" stopIfTrue="1" operator="lessThan">
      <formula>0</formula>
    </cfRule>
  </conditionalFormatting>
  <conditionalFormatting sqref="F617">
    <cfRule type="cellIs" dxfId="2" priority="753" stopIfTrue="1" operator="lessThan">
      <formula>0</formula>
    </cfRule>
  </conditionalFormatting>
  <conditionalFormatting sqref="F618">
    <cfRule type="cellIs" dxfId="2" priority="752" stopIfTrue="1" operator="lessThan">
      <formula>0</formula>
    </cfRule>
  </conditionalFormatting>
  <conditionalFormatting sqref="F619">
    <cfRule type="cellIs" dxfId="2" priority="751" stopIfTrue="1" operator="lessThan">
      <formula>0</formula>
    </cfRule>
  </conditionalFormatting>
  <conditionalFormatting sqref="F620">
    <cfRule type="cellIs" dxfId="2" priority="750" stopIfTrue="1" operator="lessThan">
      <formula>0</formula>
    </cfRule>
  </conditionalFormatting>
  <conditionalFormatting sqref="F621">
    <cfRule type="cellIs" dxfId="2" priority="749" stopIfTrue="1" operator="lessThan">
      <formula>0</formula>
    </cfRule>
  </conditionalFormatting>
  <conditionalFormatting sqref="F622">
    <cfRule type="cellIs" dxfId="2" priority="748" stopIfTrue="1" operator="lessThan">
      <formula>0</formula>
    </cfRule>
  </conditionalFormatting>
  <conditionalFormatting sqref="F623">
    <cfRule type="cellIs" dxfId="2" priority="747" stopIfTrue="1" operator="lessThan">
      <formula>0</formula>
    </cfRule>
  </conditionalFormatting>
  <conditionalFormatting sqref="F624">
    <cfRule type="cellIs" dxfId="2" priority="746" stopIfTrue="1" operator="lessThan">
      <formula>0</formula>
    </cfRule>
  </conditionalFormatting>
  <conditionalFormatting sqref="F625">
    <cfRule type="cellIs" dxfId="2" priority="745" stopIfTrue="1" operator="lessThan">
      <formula>0</formula>
    </cfRule>
  </conditionalFormatting>
  <conditionalFormatting sqref="F626">
    <cfRule type="cellIs" dxfId="2" priority="744" stopIfTrue="1" operator="lessThan">
      <formula>0</formula>
    </cfRule>
  </conditionalFormatting>
  <conditionalFormatting sqref="F627">
    <cfRule type="cellIs" dxfId="2" priority="743" stopIfTrue="1" operator="lessThan">
      <formula>0</formula>
    </cfRule>
  </conditionalFormatting>
  <conditionalFormatting sqref="F628">
    <cfRule type="cellIs" dxfId="2" priority="742" stopIfTrue="1" operator="lessThan">
      <formula>0</formula>
    </cfRule>
  </conditionalFormatting>
  <conditionalFormatting sqref="F629">
    <cfRule type="cellIs" dxfId="2" priority="741" stopIfTrue="1" operator="lessThan">
      <formula>0</formula>
    </cfRule>
  </conditionalFormatting>
  <conditionalFormatting sqref="F630">
    <cfRule type="cellIs" dxfId="2" priority="740" stopIfTrue="1" operator="lessThan">
      <formula>0</formula>
    </cfRule>
  </conditionalFormatting>
  <conditionalFormatting sqref="F631">
    <cfRule type="cellIs" dxfId="2" priority="739" stopIfTrue="1" operator="lessThan">
      <formula>0</formula>
    </cfRule>
  </conditionalFormatting>
  <conditionalFormatting sqref="F632">
    <cfRule type="cellIs" dxfId="2" priority="738" stopIfTrue="1" operator="lessThan">
      <formula>0</formula>
    </cfRule>
  </conditionalFormatting>
  <conditionalFormatting sqref="F633">
    <cfRule type="cellIs" dxfId="2" priority="737" stopIfTrue="1" operator="lessThan">
      <formula>0</formula>
    </cfRule>
  </conditionalFormatting>
  <conditionalFormatting sqref="F634">
    <cfRule type="cellIs" dxfId="2" priority="736" stopIfTrue="1" operator="lessThan">
      <formula>0</formula>
    </cfRule>
  </conditionalFormatting>
  <conditionalFormatting sqref="F635">
    <cfRule type="cellIs" dxfId="2" priority="735" stopIfTrue="1" operator="lessThan">
      <formula>0</formula>
    </cfRule>
  </conditionalFormatting>
  <conditionalFormatting sqref="F636">
    <cfRule type="cellIs" dxfId="2" priority="734" stopIfTrue="1" operator="lessThan">
      <formula>0</formula>
    </cfRule>
  </conditionalFormatting>
  <conditionalFormatting sqref="F637">
    <cfRule type="cellIs" dxfId="2" priority="733" stopIfTrue="1" operator="lessThan">
      <formula>0</formula>
    </cfRule>
  </conditionalFormatting>
  <conditionalFormatting sqref="F638">
    <cfRule type="cellIs" dxfId="2" priority="732" stopIfTrue="1" operator="lessThan">
      <formula>0</formula>
    </cfRule>
  </conditionalFormatting>
  <conditionalFormatting sqref="F639">
    <cfRule type="cellIs" dxfId="2" priority="731" stopIfTrue="1" operator="lessThan">
      <formula>0</formula>
    </cfRule>
  </conditionalFormatting>
  <conditionalFormatting sqref="F640">
    <cfRule type="cellIs" dxfId="2" priority="730" stopIfTrue="1" operator="lessThan">
      <formula>0</formula>
    </cfRule>
  </conditionalFormatting>
  <conditionalFormatting sqref="F641">
    <cfRule type="cellIs" dxfId="2" priority="729" stopIfTrue="1" operator="lessThan">
      <formula>0</formula>
    </cfRule>
  </conditionalFormatting>
  <conditionalFormatting sqref="F642">
    <cfRule type="cellIs" dxfId="2" priority="728" stopIfTrue="1" operator="lessThan">
      <formula>0</formula>
    </cfRule>
  </conditionalFormatting>
  <conditionalFormatting sqref="F643">
    <cfRule type="cellIs" dxfId="2" priority="727" stopIfTrue="1" operator="lessThan">
      <formula>0</formula>
    </cfRule>
  </conditionalFormatting>
  <conditionalFormatting sqref="F644">
    <cfRule type="cellIs" dxfId="2" priority="726" stopIfTrue="1" operator="lessThan">
      <formula>0</formula>
    </cfRule>
  </conditionalFormatting>
  <conditionalFormatting sqref="F645">
    <cfRule type="cellIs" dxfId="2" priority="725" stopIfTrue="1" operator="lessThan">
      <formula>0</formula>
    </cfRule>
  </conditionalFormatting>
  <conditionalFormatting sqref="F646">
    <cfRule type="cellIs" dxfId="2" priority="724" stopIfTrue="1" operator="lessThan">
      <formula>0</formula>
    </cfRule>
  </conditionalFormatting>
  <conditionalFormatting sqref="F647">
    <cfRule type="cellIs" dxfId="2" priority="723" stopIfTrue="1" operator="lessThan">
      <formula>0</formula>
    </cfRule>
  </conditionalFormatting>
  <conditionalFormatting sqref="F648">
    <cfRule type="cellIs" dxfId="2" priority="722" stopIfTrue="1" operator="lessThan">
      <formula>0</formula>
    </cfRule>
  </conditionalFormatting>
  <conditionalFormatting sqref="F649">
    <cfRule type="cellIs" dxfId="2" priority="721" stopIfTrue="1" operator="lessThan">
      <formula>0</formula>
    </cfRule>
  </conditionalFormatting>
  <conditionalFormatting sqref="F650">
    <cfRule type="cellIs" dxfId="2" priority="720" stopIfTrue="1" operator="lessThan">
      <formula>0</formula>
    </cfRule>
  </conditionalFormatting>
  <conditionalFormatting sqref="F651">
    <cfRule type="cellIs" dxfId="2" priority="719" stopIfTrue="1" operator="lessThan">
      <formula>0</formula>
    </cfRule>
  </conditionalFormatting>
  <conditionalFormatting sqref="F652">
    <cfRule type="cellIs" dxfId="2" priority="718" stopIfTrue="1" operator="lessThan">
      <formula>0</formula>
    </cfRule>
  </conditionalFormatting>
  <conditionalFormatting sqref="F653">
    <cfRule type="cellIs" dxfId="2" priority="717" stopIfTrue="1" operator="lessThan">
      <formula>0</formula>
    </cfRule>
  </conditionalFormatting>
  <conditionalFormatting sqref="F654">
    <cfRule type="cellIs" dxfId="2" priority="716" stopIfTrue="1" operator="lessThan">
      <formula>0</formula>
    </cfRule>
  </conditionalFormatting>
  <conditionalFormatting sqref="F655">
    <cfRule type="cellIs" dxfId="2" priority="715" stopIfTrue="1" operator="lessThan">
      <formula>0</formula>
    </cfRule>
  </conditionalFormatting>
  <conditionalFormatting sqref="F656">
    <cfRule type="cellIs" dxfId="2" priority="714" stopIfTrue="1" operator="lessThan">
      <formula>0</formula>
    </cfRule>
  </conditionalFormatting>
  <conditionalFormatting sqref="F657">
    <cfRule type="cellIs" dxfId="2" priority="713" stopIfTrue="1" operator="lessThan">
      <formula>0</formula>
    </cfRule>
  </conditionalFormatting>
  <conditionalFormatting sqref="F658">
    <cfRule type="cellIs" dxfId="2" priority="712" stopIfTrue="1" operator="lessThan">
      <formula>0</formula>
    </cfRule>
  </conditionalFormatting>
  <conditionalFormatting sqref="F659">
    <cfRule type="cellIs" dxfId="2" priority="711" stopIfTrue="1" operator="lessThan">
      <formula>0</formula>
    </cfRule>
  </conditionalFormatting>
  <conditionalFormatting sqref="F660">
    <cfRule type="cellIs" dxfId="2" priority="710" stopIfTrue="1" operator="lessThan">
      <formula>0</formula>
    </cfRule>
  </conditionalFormatting>
  <conditionalFormatting sqref="F661">
    <cfRule type="cellIs" dxfId="2" priority="709" stopIfTrue="1" operator="lessThan">
      <formula>0</formula>
    </cfRule>
  </conditionalFormatting>
  <conditionalFormatting sqref="F662">
    <cfRule type="cellIs" dxfId="2" priority="708" stopIfTrue="1" operator="lessThan">
      <formula>0</formula>
    </cfRule>
  </conditionalFormatting>
  <conditionalFormatting sqref="F663">
    <cfRule type="cellIs" dxfId="2" priority="707" stopIfTrue="1" operator="lessThan">
      <formula>0</formula>
    </cfRule>
  </conditionalFormatting>
  <conditionalFormatting sqref="F664">
    <cfRule type="cellIs" dxfId="2" priority="706" stopIfTrue="1" operator="lessThan">
      <formula>0</formula>
    </cfRule>
  </conditionalFormatting>
  <conditionalFormatting sqref="F665">
    <cfRule type="cellIs" dxfId="2" priority="705" stopIfTrue="1" operator="lessThan">
      <formula>0</formula>
    </cfRule>
  </conditionalFormatting>
  <conditionalFormatting sqref="F666">
    <cfRule type="cellIs" dxfId="2" priority="704" stopIfTrue="1" operator="lessThan">
      <formula>0</formula>
    </cfRule>
  </conditionalFormatting>
  <conditionalFormatting sqref="F667">
    <cfRule type="cellIs" dxfId="2" priority="703" stopIfTrue="1" operator="lessThan">
      <formula>0</formula>
    </cfRule>
  </conditionalFormatting>
  <conditionalFormatting sqref="F668">
    <cfRule type="cellIs" dxfId="2" priority="702" stopIfTrue="1" operator="lessThan">
      <formula>0</formula>
    </cfRule>
  </conditionalFormatting>
  <conditionalFormatting sqref="F669">
    <cfRule type="cellIs" dxfId="2" priority="701" stopIfTrue="1" operator="lessThan">
      <formula>0</formula>
    </cfRule>
  </conditionalFormatting>
  <conditionalFormatting sqref="F670">
    <cfRule type="cellIs" dxfId="2" priority="700" stopIfTrue="1" operator="lessThan">
      <formula>0</formula>
    </cfRule>
  </conditionalFormatting>
  <conditionalFormatting sqref="F671">
    <cfRule type="cellIs" dxfId="2" priority="699" stopIfTrue="1" operator="lessThan">
      <formula>0</formula>
    </cfRule>
  </conditionalFormatting>
  <conditionalFormatting sqref="F672">
    <cfRule type="cellIs" dxfId="2" priority="698" stopIfTrue="1" operator="lessThan">
      <formula>0</formula>
    </cfRule>
  </conditionalFormatting>
  <conditionalFormatting sqref="F673">
    <cfRule type="cellIs" dxfId="2" priority="697" stopIfTrue="1" operator="lessThan">
      <formula>0</formula>
    </cfRule>
  </conditionalFormatting>
  <conditionalFormatting sqref="F674">
    <cfRule type="cellIs" dxfId="2" priority="696" stopIfTrue="1" operator="lessThan">
      <formula>0</formula>
    </cfRule>
  </conditionalFormatting>
  <conditionalFormatting sqref="F675">
    <cfRule type="cellIs" dxfId="2" priority="695" stopIfTrue="1" operator="lessThan">
      <formula>0</formula>
    </cfRule>
  </conditionalFormatting>
  <conditionalFormatting sqref="F676">
    <cfRule type="cellIs" dxfId="2" priority="694" stopIfTrue="1" operator="lessThan">
      <formula>0</formula>
    </cfRule>
  </conditionalFormatting>
  <conditionalFormatting sqref="F677">
    <cfRule type="cellIs" dxfId="2" priority="693" stopIfTrue="1" operator="lessThan">
      <formula>0</formula>
    </cfRule>
  </conditionalFormatting>
  <conditionalFormatting sqref="F678">
    <cfRule type="cellIs" dxfId="2" priority="692" stopIfTrue="1" operator="lessThan">
      <formula>0</formula>
    </cfRule>
  </conditionalFormatting>
  <conditionalFormatting sqref="F679">
    <cfRule type="cellIs" dxfId="2" priority="691" stopIfTrue="1" operator="lessThan">
      <formula>0</formula>
    </cfRule>
  </conditionalFormatting>
  <conditionalFormatting sqref="F680">
    <cfRule type="cellIs" dxfId="2" priority="690" stopIfTrue="1" operator="lessThan">
      <formula>0</formula>
    </cfRule>
  </conditionalFormatting>
  <conditionalFormatting sqref="F681">
    <cfRule type="cellIs" dxfId="2" priority="689" stopIfTrue="1" operator="lessThan">
      <formula>0</formula>
    </cfRule>
  </conditionalFormatting>
  <conditionalFormatting sqref="F682">
    <cfRule type="cellIs" dxfId="2" priority="688" stopIfTrue="1" operator="lessThan">
      <formula>0</formula>
    </cfRule>
  </conditionalFormatting>
  <conditionalFormatting sqref="F683">
    <cfRule type="cellIs" dxfId="2" priority="687" stopIfTrue="1" operator="lessThan">
      <formula>0</formula>
    </cfRule>
  </conditionalFormatting>
  <conditionalFormatting sqref="F684">
    <cfRule type="cellIs" dxfId="2" priority="686" stopIfTrue="1" operator="lessThan">
      <formula>0</formula>
    </cfRule>
  </conditionalFormatting>
  <conditionalFormatting sqref="F685">
    <cfRule type="cellIs" dxfId="2" priority="685" stopIfTrue="1" operator="lessThan">
      <formula>0</formula>
    </cfRule>
  </conditionalFormatting>
  <conditionalFormatting sqref="F686">
    <cfRule type="cellIs" dxfId="2" priority="684" stopIfTrue="1" operator="lessThan">
      <formula>0</formula>
    </cfRule>
  </conditionalFormatting>
  <conditionalFormatting sqref="F687">
    <cfRule type="cellIs" dxfId="2" priority="683" stopIfTrue="1" operator="lessThan">
      <formula>0</formula>
    </cfRule>
  </conditionalFormatting>
  <conditionalFormatting sqref="F688">
    <cfRule type="cellIs" dxfId="2" priority="682" stopIfTrue="1" operator="lessThan">
      <formula>0</formula>
    </cfRule>
  </conditionalFormatting>
  <conditionalFormatting sqref="F689">
    <cfRule type="cellIs" dxfId="2" priority="681" stopIfTrue="1" operator="lessThan">
      <formula>0</formula>
    </cfRule>
  </conditionalFormatting>
  <conditionalFormatting sqref="F690">
    <cfRule type="cellIs" dxfId="2" priority="680" stopIfTrue="1" operator="lessThan">
      <formula>0</formula>
    </cfRule>
  </conditionalFormatting>
  <conditionalFormatting sqref="F691">
    <cfRule type="cellIs" dxfId="2" priority="679" stopIfTrue="1" operator="lessThan">
      <formula>0</formula>
    </cfRule>
  </conditionalFormatting>
  <conditionalFormatting sqref="F692">
    <cfRule type="cellIs" dxfId="2" priority="678" stopIfTrue="1" operator="lessThan">
      <formula>0</formula>
    </cfRule>
  </conditionalFormatting>
  <conditionalFormatting sqref="F693">
    <cfRule type="cellIs" dxfId="2" priority="677" stopIfTrue="1" operator="lessThan">
      <formula>0</formula>
    </cfRule>
  </conditionalFormatting>
  <conditionalFormatting sqref="F694">
    <cfRule type="cellIs" dxfId="2" priority="676" stopIfTrue="1" operator="lessThan">
      <formula>0</formula>
    </cfRule>
  </conditionalFormatting>
  <conditionalFormatting sqref="F695">
    <cfRule type="cellIs" dxfId="2" priority="675" stopIfTrue="1" operator="lessThan">
      <formula>0</formula>
    </cfRule>
  </conditionalFormatting>
  <conditionalFormatting sqref="F696">
    <cfRule type="cellIs" dxfId="2" priority="674" stopIfTrue="1" operator="lessThan">
      <formula>0</formula>
    </cfRule>
  </conditionalFormatting>
  <conditionalFormatting sqref="F697">
    <cfRule type="cellIs" dxfId="2" priority="673" stopIfTrue="1" operator="lessThan">
      <formula>0</formula>
    </cfRule>
  </conditionalFormatting>
  <conditionalFormatting sqref="F698">
    <cfRule type="cellIs" dxfId="2" priority="672" stopIfTrue="1" operator="lessThan">
      <formula>0</formula>
    </cfRule>
  </conditionalFormatting>
  <conditionalFormatting sqref="F699">
    <cfRule type="cellIs" dxfId="2" priority="671" stopIfTrue="1" operator="lessThan">
      <formula>0</formula>
    </cfRule>
  </conditionalFormatting>
  <conditionalFormatting sqref="F700">
    <cfRule type="cellIs" dxfId="2" priority="670" stopIfTrue="1" operator="lessThan">
      <formula>0</formula>
    </cfRule>
  </conditionalFormatting>
  <conditionalFormatting sqref="F701">
    <cfRule type="cellIs" dxfId="2" priority="669" stopIfTrue="1" operator="lessThan">
      <formula>0</formula>
    </cfRule>
  </conditionalFormatting>
  <conditionalFormatting sqref="F702">
    <cfRule type="cellIs" dxfId="2" priority="668" stopIfTrue="1" operator="lessThan">
      <formula>0</formula>
    </cfRule>
  </conditionalFormatting>
  <conditionalFormatting sqref="F703">
    <cfRule type="cellIs" dxfId="2" priority="667" stopIfTrue="1" operator="lessThan">
      <formula>0</formula>
    </cfRule>
  </conditionalFormatting>
  <conditionalFormatting sqref="F704">
    <cfRule type="cellIs" dxfId="2" priority="666" stopIfTrue="1" operator="lessThan">
      <formula>0</formula>
    </cfRule>
  </conditionalFormatting>
  <conditionalFormatting sqref="F705">
    <cfRule type="cellIs" dxfId="2" priority="665" stopIfTrue="1" operator="lessThan">
      <formula>0</formula>
    </cfRule>
  </conditionalFormatting>
  <conditionalFormatting sqref="F706">
    <cfRule type="cellIs" dxfId="2" priority="664" stopIfTrue="1" operator="lessThan">
      <formula>0</formula>
    </cfRule>
  </conditionalFormatting>
  <conditionalFormatting sqref="F707">
    <cfRule type="cellIs" dxfId="2" priority="663" stopIfTrue="1" operator="lessThan">
      <formula>0</formula>
    </cfRule>
  </conditionalFormatting>
  <conditionalFormatting sqref="F708">
    <cfRule type="cellIs" dxfId="2" priority="662" stopIfTrue="1" operator="lessThan">
      <formula>0</formula>
    </cfRule>
  </conditionalFormatting>
  <conditionalFormatting sqref="F709">
    <cfRule type="cellIs" dxfId="2" priority="661" stopIfTrue="1" operator="lessThan">
      <formula>0</formula>
    </cfRule>
  </conditionalFormatting>
  <conditionalFormatting sqref="F710">
    <cfRule type="cellIs" dxfId="2" priority="660" stopIfTrue="1" operator="lessThan">
      <formula>0</formula>
    </cfRule>
  </conditionalFormatting>
  <conditionalFormatting sqref="F711">
    <cfRule type="cellIs" dxfId="2" priority="659" stopIfTrue="1" operator="lessThan">
      <formula>0</formula>
    </cfRule>
  </conditionalFormatting>
  <conditionalFormatting sqref="F712">
    <cfRule type="cellIs" dxfId="2" priority="658" stopIfTrue="1" operator="lessThan">
      <formula>0</formula>
    </cfRule>
  </conditionalFormatting>
  <conditionalFormatting sqref="F713">
    <cfRule type="cellIs" dxfId="2" priority="657" stopIfTrue="1" operator="lessThan">
      <formula>0</formula>
    </cfRule>
  </conditionalFormatting>
  <conditionalFormatting sqref="F714">
    <cfRule type="cellIs" dxfId="2" priority="656" stopIfTrue="1" operator="lessThan">
      <formula>0</formula>
    </cfRule>
  </conditionalFormatting>
  <conditionalFormatting sqref="F715">
    <cfRule type="cellIs" dxfId="2" priority="655" stopIfTrue="1" operator="lessThan">
      <formula>0</formula>
    </cfRule>
  </conditionalFormatting>
  <conditionalFormatting sqref="F716">
    <cfRule type="cellIs" dxfId="2" priority="654" stopIfTrue="1" operator="lessThan">
      <formula>0</formula>
    </cfRule>
  </conditionalFormatting>
  <conditionalFormatting sqref="F717">
    <cfRule type="cellIs" dxfId="2" priority="653" stopIfTrue="1" operator="lessThan">
      <formula>0</formula>
    </cfRule>
  </conditionalFormatting>
  <conditionalFormatting sqref="F718">
    <cfRule type="cellIs" dxfId="2" priority="652" stopIfTrue="1" operator="lessThan">
      <formula>0</formula>
    </cfRule>
  </conditionalFormatting>
  <conditionalFormatting sqref="F719">
    <cfRule type="cellIs" dxfId="2" priority="651" stopIfTrue="1" operator="lessThan">
      <formula>0</formula>
    </cfRule>
  </conditionalFormatting>
  <conditionalFormatting sqref="F720">
    <cfRule type="cellIs" dxfId="2" priority="650" stopIfTrue="1" operator="lessThan">
      <formula>0</formula>
    </cfRule>
  </conditionalFormatting>
  <conditionalFormatting sqref="F721">
    <cfRule type="cellIs" dxfId="2" priority="649" stopIfTrue="1" operator="lessThan">
      <formula>0</formula>
    </cfRule>
  </conditionalFormatting>
  <conditionalFormatting sqref="F722">
    <cfRule type="cellIs" dxfId="2" priority="648" stopIfTrue="1" operator="lessThan">
      <formula>0</formula>
    </cfRule>
  </conditionalFormatting>
  <conditionalFormatting sqref="F723">
    <cfRule type="cellIs" dxfId="2" priority="647" stopIfTrue="1" operator="lessThan">
      <formula>0</formula>
    </cfRule>
  </conditionalFormatting>
  <conditionalFormatting sqref="F724">
    <cfRule type="cellIs" dxfId="2" priority="646" stopIfTrue="1" operator="lessThan">
      <formula>0</formula>
    </cfRule>
  </conditionalFormatting>
  <conditionalFormatting sqref="F725">
    <cfRule type="cellIs" dxfId="2" priority="645" stopIfTrue="1" operator="lessThan">
      <formula>0</formula>
    </cfRule>
  </conditionalFormatting>
  <conditionalFormatting sqref="F726">
    <cfRule type="cellIs" dxfId="2" priority="644" stopIfTrue="1" operator="lessThan">
      <formula>0</formula>
    </cfRule>
  </conditionalFormatting>
  <conditionalFormatting sqref="F727">
    <cfRule type="cellIs" dxfId="2" priority="643" stopIfTrue="1" operator="lessThan">
      <formula>0</formula>
    </cfRule>
  </conditionalFormatting>
  <conditionalFormatting sqref="F728">
    <cfRule type="cellIs" dxfId="2" priority="642" stopIfTrue="1" operator="lessThan">
      <formula>0</formula>
    </cfRule>
  </conditionalFormatting>
  <conditionalFormatting sqref="F729">
    <cfRule type="cellIs" dxfId="2" priority="641" stopIfTrue="1" operator="lessThan">
      <formula>0</formula>
    </cfRule>
  </conditionalFormatting>
  <conditionalFormatting sqref="F730">
    <cfRule type="cellIs" dxfId="2" priority="640" stopIfTrue="1" operator="lessThan">
      <formula>0</formula>
    </cfRule>
  </conditionalFormatting>
  <conditionalFormatting sqref="F731">
    <cfRule type="cellIs" dxfId="2" priority="639" stopIfTrue="1" operator="lessThan">
      <formula>0</formula>
    </cfRule>
  </conditionalFormatting>
  <conditionalFormatting sqref="F732">
    <cfRule type="cellIs" dxfId="2" priority="638" stopIfTrue="1" operator="lessThan">
      <formula>0</formula>
    </cfRule>
  </conditionalFormatting>
  <conditionalFormatting sqref="F733">
    <cfRule type="cellIs" dxfId="2" priority="637" stopIfTrue="1" operator="lessThan">
      <formula>0</formula>
    </cfRule>
  </conditionalFormatting>
  <conditionalFormatting sqref="F734">
    <cfRule type="cellIs" dxfId="2" priority="636" stopIfTrue="1" operator="lessThan">
      <formula>0</formula>
    </cfRule>
  </conditionalFormatting>
  <conditionalFormatting sqref="F735">
    <cfRule type="cellIs" dxfId="2" priority="635" stopIfTrue="1" operator="lessThan">
      <formula>0</formula>
    </cfRule>
  </conditionalFormatting>
  <conditionalFormatting sqref="F736">
    <cfRule type="cellIs" dxfId="2" priority="634" stopIfTrue="1" operator="lessThan">
      <formula>0</formula>
    </cfRule>
  </conditionalFormatting>
  <conditionalFormatting sqref="F737">
    <cfRule type="cellIs" dxfId="2" priority="633" stopIfTrue="1" operator="lessThan">
      <formula>0</formula>
    </cfRule>
  </conditionalFormatting>
  <conditionalFormatting sqref="F738">
    <cfRule type="cellIs" dxfId="2" priority="632" stopIfTrue="1" operator="lessThan">
      <formula>0</formula>
    </cfRule>
  </conditionalFormatting>
  <conditionalFormatting sqref="F739">
    <cfRule type="cellIs" dxfId="2" priority="631" stopIfTrue="1" operator="lessThan">
      <formula>0</formula>
    </cfRule>
  </conditionalFormatting>
  <conditionalFormatting sqref="F740">
    <cfRule type="cellIs" dxfId="2" priority="630" stopIfTrue="1" operator="lessThan">
      <formula>0</formula>
    </cfRule>
  </conditionalFormatting>
  <conditionalFormatting sqref="F741">
    <cfRule type="cellIs" dxfId="2" priority="629" stopIfTrue="1" operator="lessThan">
      <formula>0</formula>
    </cfRule>
  </conditionalFormatting>
  <conditionalFormatting sqref="F742">
    <cfRule type="cellIs" dxfId="2" priority="628" stopIfTrue="1" operator="lessThan">
      <formula>0</formula>
    </cfRule>
  </conditionalFormatting>
  <conditionalFormatting sqref="F743">
    <cfRule type="cellIs" dxfId="2" priority="627" stopIfTrue="1" operator="lessThan">
      <formula>0</formula>
    </cfRule>
  </conditionalFormatting>
  <conditionalFormatting sqref="F744">
    <cfRule type="cellIs" dxfId="2" priority="626" stopIfTrue="1" operator="lessThan">
      <formula>0</formula>
    </cfRule>
  </conditionalFormatting>
  <conditionalFormatting sqref="F745">
    <cfRule type="cellIs" dxfId="2" priority="625" stopIfTrue="1" operator="lessThan">
      <formula>0</formula>
    </cfRule>
  </conditionalFormatting>
  <conditionalFormatting sqref="F746">
    <cfRule type="cellIs" dxfId="2" priority="624" stopIfTrue="1" operator="lessThan">
      <formula>0</formula>
    </cfRule>
  </conditionalFormatting>
  <conditionalFormatting sqref="F747">
    <cfRule type="cellIs" dxfId="2" priority="623" stopIfTrue="1" operator="lessThan">
      <formula>0</formula>
    </cfRule>
  </conditionalFormatting>
  <conditionalFormatting sqref="F748">
    <cfRule type="cellIs" dxfId="2" priority="622" stopIfTrue="1" operator="lessThan">
      <formula>0</formula>
    </cfRule>
  </conditionalFormatting>
  <conditionalFormatting sqref="F749">
    <cfRule type="cellIs" dxfId="2" priority="621" stopIfTrue="1" operator="lessThan">
      <formula>0</formula>
    </cfRule>
  </conditionalFormatting>
  <conditionalFormatting sqref="F750">
    <cfRule type="cellIs" dxfId="2" priority="620" stopIfTrue="1" operator="lessThan">
      <formula>0</formula>
    </cfRule>
  </conditionalFormatting>
  <conditionalFormatting sqref="F751">
    <cfRule type="cellIs" dxfId="2" priority="619" stopIfTrue="1" operator="lessThan">
      <formula>0</formula>
    </cfRule>
  </conditionalFormatting>
  <conditionalFormatting sqref="F752">
    <cfRule type="cellIs" dxfId="2" priority="618" stopIfTrue="1" operator="lessThan">
      <formula>0</formula>
    </cfRule>
  </conditionalFormatting>
  <conditionalFormatting sqref="F753">
    <cfRule type="cellIs" dxfId="2" priority="617" stopIfTrue="1" operator="lessThan">
      <formula>0</formula>
    </cfRule>
  </conditionalFormatting>
  <conditionalFormatting sqref="F754">
    <cfRule type="cellIs" dxfId="2" priority="616" stopIfTrue="1" operator="lessThan">
      <formula>0</formula>
    </cfRule>
  </conditionalFormatting>
  <conditionalFormatting sqref="F755">
    <cfRule type="cellIs" dxfId="2" priority="615" stopIfTrue="1" operator="lessThan">
      <formula>0</formula>
    </cfRule>
  </conditionalFormatting>
  <conditionalFormatting sqref="F756">
    <cfRule type="cellIs" dxfId="2" priority="614" stopIfTrue="1" operator="lessThan">
      <formula>0</formula>
    </cfRule>
  </conditionalFormatting>
  <conditionalFormatting sqref="F757">
    <cfRule type="cellIs" dxfId="2" priority="613" stopIfTrue="1" operator="lessThan">
      <formula>0</formula>
    </cfRule>
  </conditionalFormatting>
  <conditionalFormatting sqref="F758">
    <cfRule type="cellIs" dxfId="2" priority="612" stopIfTrue="1" operator="lessThan">
      <formula>0</formula>
    </cfRule>
  </conditionalFormatting>
  <conditionalFormatting sqref="F759">
    <cfRule type="cellIs" dxfId="2" priority="611" stopIfTrue="1" operator="lessThan">
      <formula>0</formula>
    </cfRule>
  </conditionalFormatting>
  <conditionalFormatting sqref="F760">
    <cfRule type="cellIs" dxfId="2" priority="610" stopIfTrue="1" operator="lessThan">
      <formula>0</formula>
    </cfRule>
  </conditionalFormatting>
  <conditionalFormatting sqref="F761">
    <cfRule type="cellIs" dxfId="2" priority="609" stopIfTrue="1" operator="lessThan">
      <formula>0</formula>
    </cfRule>
  </conditionalFormatting>
  <conditionalFormatting sqref="F762">
    <cfRule type="cellIs" dxfId="2" priority="608" stopIfTrue="1" operator="lessThan">
      <formula>0</formula>
    </cfRule>
  </conditionalFormatting>
  <conditionalFormatting sqref="F763">
    <cfRule type="cellIs" dxfId="2" priority="607" stopIfTrue="1" operator="lessThan">
      <formula>0</formula>
    </cfRule>
  </conditionalFormatting>
  <conditionalFormatting sqref="F764">
    <cfRule type="cellIs" dxfId="2" priority="606" stopIfTrue="1" operator="lessThan">
      <formula>0</formula>
    </cfRule>
  </conditionalFormatting>
  <conditionalFormatting sqref="F765">
    <cfRule type="cellIs" dxfId="2" priority="605" stopIfTrue="1" operator="lessThan">
      <formula>0</formula>
    </cfRule>
  </conditionalFormatting>
  <conditionalFormatting sqref="F766">
    <cfRule type="cellIs" dxfId="2" priority="604" stopIfTrue="1" operator="lessThan">
      <formula>0</formula>
    </cfRule>
  </conditionalFormatting>
  <conditionalFormatting sqref="F767">
    <cfRule type="cellIs" dxfId="2" priority="603" stopIfTrue="1" operator="lessThan">
      <formula>0</formula>
    </cfRule>
  </conditionalFormatting>
  <conditionalFormatting sqref="F768">
    <cfRule type="cellIs" dxfId="2" priority="602" stopIfTrue="1" operator="lessThan">
      <formula>0</formula>
    </cfRule>
  </conditionalFormatting>
  <conditionalFormatting sqref="F769">
    <cfRule type="cellIs" dxfId="2" priority="601" stopIfTrue="1" operator="lessThan">
      <formula>0</formula>
    </cfRule>
  </conditionalFormatting>
  <conditionalFormatting sqref="F770">
    <cfRule type="cellIs" dxfId="2" priority="600" stopIfTrue="1" operator="lessThan">
      <formula>0</formula>
    </cfRule>
  </conditionalFormatting>
  <conditionalFormatting sqref="F771">
    <cfRule type="cellIs" dxfId="2" priority="599" stopIfTrue="1" operator="lessThan">
      <formula>0</formula>
    </cfRule>
  </conditionalFormatting>
  <conditionalFormatting sqref="F772">
    <cfRule type="cellIs" dxfId="2" priority="598" stopIfTrue="1" operator="lessThan">
      <formula>0</formula>
    </cfRule>
  </conditionalFormatting>
  <conditionalFormatting sqref="F773">
    <cfRule type="cellIs" dxfId="2" priority="597" stopIfTrue="1" operator="lessThan">
      <formula>0</formula>
    </cfRule>
  </conditionalFormatting>
  <conditionalFormatting sqref="F774">
    <cfRule type="cellIs" dxfId="2" priority="596" stopIfTrue="1" operator="lessThan">
      <formula>0</formula>
    </cfRule>
  </conditionalFormatting>
  <conditionalFormatting sqref="F775">
    <cfRule type="cellIs" dxfId="2" priority="595" stopIfTrue="1" operator="lessThan">
      <formula>0</formula>
    </cfRule>
  </conditionalFormatting>
  <conditionalFormatting sqref="F776">
    <cfRule type="cellIs" dxfId="2" priority="594" stopIfTrue="1" operator="lessThan">
      <formula>0</formula>
    </cfRule>
  </conditionalFormatting>
  <conditionalFormatting sqref="F777">
    <cfRule type="cellIs" dxfId="2" priority="593" stopIfTrue="1" operator="lessThan">
      <formula>0</formula>
    </cfRule>
  </conditionalFormatting>
  <conditionalFormatting sqref="F778">
    <cfRule type="cellIs" dxfId="2" priority="592" stopIfTrue="1" operator="lessThan">
      <formula>0</formula>
    </cfRule>
  </conditionalFormatting>
  <conditionalFormatting sqref="F779">
    <cfRule type="cellIs" dxfId="2" priority="591" stopIfTrue="1" operator="lessThan">
      <formula>0</formula>
    </cfRule>
  </conditionalFormatting>
  <conditionalFormatting sqref="F780">
    <cfRule type="cellIs" dxfId="2" priority="590" stopIfTrue="1" operator="lessThan">
      <formula>0</formula>
    </cfRule>
  </conditionalFormatting>
  <conditionalFormatting sqref="F781">
    <cfRule type="cellIs" dxfId="2" priority="589" stopIfTrue="1" operator="lessThan">
      <formula>0</formula>
    </cfRule>
  </conditionalFormatting>
  <conditionalFormatting sqref="F782">
    <cfRule type="cellIs" dxfId="2" priority="588" stopIfTrue="1" operator="lessThan">
      <formula>0</formula>
    </cfRule>
  </conditionalFormatting>
  <conditionalFormatting sqref="F783">
    <cfRule type="cellIs" dxfId="2" priority="587" stopIfTrue="1" operator="lessThan">
      <formula>0</formula>
    </cfRule>
  </conditionalFormatting>
  <conditionalFormatting sqref="F786">
    <cfRule type="cellIs" dxfId="2" priority="585" stopIfTrue="1" operator="lessThan">
      <formula>0</formula>
    </cfRule>
  </conditionalFormatting>
  <conditionalFormatting sqref="F787">
    <cfRule type="cellIs" dxfId="2" priority="584" stopIfTrue="1" operator="lessThan">
      <formula>0</formula>
    </cfRule>
  </conditionalFormatting>
  <conditionalFormatting sqref="F788">
    <cfRule type="cellIs" dxfId="2" priority="583" stopIfTrue="1" operator="lessThan">
      <formula>0</formula>
    </cfRule>
  </conditionalFormatting>
  <conditionalFormatting sqref="F789">
    <cfRule type="cellIs" dxfId="2" priority="582" stopIfTrue="1" operator="lessThan">
      <formula>0</formula>
    </cfRule>
  </conditionalFormatting>
  <conditionalFormatting sqref="F790">
    <cfRule type="cellIs" dxfId="2" priority="581" stopIfTrue="1" operator="lessThan">
      <formula>0</formula>
    </cfRule>
  </conditionalFormatting>
  <conditionalFormatting sqref="F791">
    <cfRule type="cellIs" dxfId="2" priority="580" stopIfTrue="1" operator="lessThan">
      <formula>0</formula>
    </cfRule>
  </conditionalFormatting>
  <conditionalFormatting sqref="F792">
    <cfRule type="cellIs" dxfId="2" priority="579" stopIfTrue="1" operator="lessThan">
      <formula>0</formula>
    </cfRule>
  </conditionalFormatting>
  <conditionalFormatting sqref="F793">
    <cfRule type="cellIs" dxfId="2" priority="578" stopIfTrue="1" operator="lessThan">
      <formula>0</formula>
    </cfRule>
  </conditionalFormatting>
  <conditionalFormatting sqref="F794">
    <cfRule type="cellIs" dxfId="2" priority="577" stopIfTrue="1" operator="lessThan">
      <formula>0</formula>
    </cfRule>
  </conditionalFormatting>
  <conditionalFormatting sqref="F795">
    <cfRule type="cellIs" dxfId="2" priority="576" stopIfTrue="1" operator="lessThan">
      <formula>0</formula>
    </cfRule>
  </conditionalFormatting>
  <conditionalFormatting sqref="F796">
    <cfRule type="cellIs" dxfId="2" priority="575" stopIfTrue="1" operator="lessThan">
      <formula>0</formula>
    </cfRule>
  </conditionalFormatting>
  <conditionalFormatting sqref="F797">
    <cfRule type="cellIs" dxfId="2" priority="574" stopIfTrue="1" operator="lessThan">
      <formula>0</formula>
    </cfRule>
  </conditionalFormatting>
  <conditionalFormatting sqref="F798">
    <cfRule type="cellIs" dxfId="2" priority="573" stopIfTrue="1" operator="lessThan">
      <formula>0</formula>
    </cfRule>
  </conditionalFormatting>
  <conditionalFormatting sqref="F799">
    <cfRule type="cellIs" dxfId="2" priority="572" stopIfTrue="1" operator="lessThan">
      <formula>0</formula>
    </cfRule>
  </conditionalFormatting>
  <conditionalFormatting sqref="F800">
    <cfRule type="cellIs" dxfId="2" priority="571" stopIfTrue="1" operator="lessThan">
      <formula>0</formula>
    </cfRule>
  </conditionalFormatting>
  <conditionalFormatting sqref="F801">
    <cfRule type="cellIs" dxfId="2" priority="570" stopIfTrue="1" operator="lessThan">
      <formula>0</formula>
    </cfRule>
  </conditionalFormatting>
  <conditionalFormatting sqref="F802">
    <cfRule type="cellIs" dxfId="2" priority="569" stopIfTrue="1" operator="lessThan">
      <formula>0</formula>
    </cfRule>
  </conditionalFormatting>
  <conditionalFormatting sqref="F803">
    <cfRule type="cellIs" dxfId="2" priority="568" stopIfTrue="1" operator="lessThan">
      <formula>0</formula>
    </cfRule>
  </conditionalFormatting>
  <conditionalFormatting sqref="F804">
    <cfRule type="cellIs" dxfId="2" priority="567" stopIfTrue="1" operator="lessThan">
      <formula>0</formula>
    </cfRule>
  </conditionalFormatting>
  <conditionalFormatting sqref="F805">
    <cfRule type="cellIs" dxfId="2" priority="566" stopIfTrue="1" operator="lessThan">
      <formula>0</formula>
    </cfRule>
  </conditionalFormatting>
  <conditionalFormatting sqref="F806">
    <cfRule type="cellIs" dxfId="2" priority="565" stopIfTrue="1" operator="lessThan">
      <formula>0</formula>
    </cfRule>
  </conditionalFormatting>
  <conditionalFormatting sqref="F807">
    <cfRule type="cellIs" dxfId="2" priority="564" stopIfTrue="1" operator="lessThan">
      <formula>0</formula>
    </cfRule>
  </conditionalFormatting>
  <conditionalFormatting sqref="F808">
    <cfRule type="cellIs" dxfId="2" priority="563" stopIfTrue="1" operator="lessThan">
      <formula>0</formula>
    </cfRule>
  </conditionalFormatting>
  <conditionalFormatting sqref="F809">
    <cfRule type="cellIs" dxfId="2" priority="562" stopIfTrue="1" operator="lessThan">
      <formula>0</formula>
    </cfRule>
  </conditionalFormatting>
  <conditionalFormatting sqref="F810">
    <cfRule type="cellIs" dxfId="2" priority="561" stopIfTrue="1" operator="lessThan">
      <formula>0</formula>
    </cfRule>
  </conditionalFormatting>
  <conditionalFormatting sqref="F811">
    <cfRule type="cellIs" dxfId="2" priority="560" stopIfTrue="1" operator="lessThan">
      <formula>0</formula>
    </cfRule>
  </conditionalFormatting>
  <conditionalFormatting sqref="F812">
    <cfRule type="cellIs" dxfId="2" priority="559" stopIfTrue="1" operator="lessThan">
      <formula>0</formula>
    </cfRule>
  </conditionalFormatting>
  <conditionalFormatting sqref="F813">
    <cfRule type="cellIs" dxfId="2" priority="558" stopIfTrue="1" operator="lessThan">
      <formula>0</formula>
    </cfRule>
  </conditionalFormatting>
  <conditionalFormatting sqref="F814">
    <cfRule type="cellIs" dxfId="2" priority="557" stopIfTrue="1" operator="lessThan">
      <formula>0</formula>
    </cfRule>
  </conditionalFormatting>
  <conditionalFormatting sqref="F815">
    <cfRule type="cellIs" dxfId="2" priority="556" stopIfTrue="1" operator="lessThan">
      <formula>0</formula>
    </cfRule>
  </conditionalFormatting>
  <conditionalFormatting sqref="F816">
    <cfRule type="cellIs" dxfId="2" priority="555" stopIfTrue="1" operator="lessThan">
      <formula>0</formula>
    </cfRule>
  </conditionalFormatting>
  <conditionalFormatting sqref="F817">
    <cfRule type="cellIs" dxfId="2" priority="554" stopIfTrue="1" operator="lessThan">
      <formula>0</formula>
    </cfRule>
  </conditionalFormatting>
  <conditionalFormatting sqref="F818">
    <cfRule type="cellIs" dxfId="2" priority="553" stopIfTrue="1" operator="lessThan">
      <formula>0</formula>
    </cfRule>
  </conditionalFormatting>
  <conditionalFormatting sqref="F819">
    <cfRule type="cellIs" dxfId="2" priority="552" stopIfTrue="1" operator="lessThan">
      <formula>0</formula>
    </cfRule>
  </conditionalFormatting>
  <conditionalFormatting sqref="F820">
    <cfRule type="cellIs" dxfId="2" priority="551" stopIfTrue="1" operator="lessThan">
      <formula>0</formula>
    </cfRule>
  </conditionalFormatting>
  <conditionalFormatting sqref="F821">
    <cfRule type="cellIs" dxfId="2" priority="550" stopIfTrue="1" operator="lessThan">
      <formula>0</formula>
    </cfRule>
  </conditionalFormatting>
  <conditionalFormatting sqref="F822">
    <cfRule type="cellIs" dxfId="2" priority="549" stopIfTrue="1" operator="lessThan">
      <formula>0</formula>
    </cfRule>
  </conditionalFormatting>
  <conditionalFormatting sqref="F823">
    <cfRule type="cellIs" dxfId="2" priority="548" stopIfTrue="1" operator="lessThan">
      <formula>0</formula>
    </cfRule>
  </conditionalFormatting>
  <conditionalFormatting sqref="F824">
    <cfRule type="cellIs" dxfId="2" priority="547" stopIfTrue="1" operator="lessThan">
      <formula>0</formula>
    </cfRule>
  </conditionalFormatting>
  <conditionalFormatting sqref="F825">
    <cfRule type="cellIs" dxfId="2" priority="546" stopIfTrue="1" operator="lessThan">
      <formula>0</formula>
    </cfRule>
  </conditionalFormatting>
  <conditionalFormatting sqref="F826">
    <cfRule type="cellIs" dxfId="2" priority="545" stopIfTrue="1" operator="lessThan">
      <formula>0</formula>
    </cfRule>
  </conditionalFormatting>
  <conditionalFormatting sqref="F827">
    <cfRule type="cellIs" dxfId="2" priority="544" stopIfTrue="1" operator="lessThan">
      <formula>0</formula>
    </cfRule>
  </conditionalFormatting>
  <conditionalFormatting sqref="F828">
    <cfRule type="cellIs" dxfId="2" priority="543" stopIfTrue="1" operator="lessThan">
      <formula>0</formula>
    </cfRule>
  </conditionalFormatting>
  <conditionalFormatting sqref="F829">
    <cfRule type="cellIs" dxfId="2" priority="542" stopIfTrue="1" operator="lessThan">
      <formula>0</formula>
    </cfRule>
  </conditionalFormatting>
  <conditionalFormatting sqref="F830">
    <cfRule type="cellIs" dxfId="2" priority="541" stopIfTrue="1" operator="lessThan">
      <formula>0</formula>
    </cfRule>
  </conditionalFormatting>
  <conditionalFormatting sqref="F831">
    <cfRule type="cellIs" dxfId="2" priority="540" stopIfTrue="1" operator="lessThan">
      <formula>0</formula>
    </cfRule>
  </conditionalFormatting>
  <conditionalFormatting sqref="F832">
    <cfRule type="cellIs" dxfId="2" priority="539" stopIfTrue="1" operator="lessThan">
      <formula>0</formula>
    </cfRule>
  </conditionalFormatting>
  <conditionalFormatting sqref="F833">
    <cfRule type="cellIs" dxfId="2" priority="538" stopIfTrue="1" operator="lessThan">
      <formula>0</formula>
    </cfRule>
  </conditionalFormatting>
  <conditionalFormatting sqref="F834">
    <cfRule type="cellIs" dxfId="2" priority="537" stopIfTrue="1" operator="lessThan">
      <formula>0</formula>
    </cfRule>
  </conditionalFormatting>
  <conditionalFormatting sqref="F835">
    <cfRule type="cellIs" dxfId="2" priority="536" stopIfTrue="1" operator="lessThan">
      <formula>0</formula>
    </cfRule>
  </conditionalFormatting>
  <conditionalFormatting sqref="F836">
    <cfRule type="cellIs" dxfId="2" priority="535" stopIfTrue="1" operator="lessThan">
      <formula>0</formula>
    </cfRule>
  </conditionalFormatting>
  <conditionalFormatting sqref="F837">
    <cfRule type="cellIs" dxfId="2" priority="534" stopIfTrue="1" operator="lessThan">
      <formula>0</formula>
    </cfRule>
  </conditionalFormatting>
  <conditionalFormatting sqref="F838">
    <cfRule type="cellIs" dxfId="2" priority="533" stopIfTrue="1" operator="lessThan">
      <formula>0</formula>
    </cfRule>
  </conditionalFormatting>
  <conditionalFormatting sqref="F839">
    <cfRule type="cellIs" dxfId="2" priority="532" stopIfTrue="1" operator="lessThan">
      <formula>0</formula>
    </cfRule>
  </conditionalFormatting>
  <conditionalFormatting sqref="F840">
    <cfRule type="cellIs" dxfId="2" priority="531" stopIfTrue="1" operator="lessThan">
      <formula>0</formula>
    </cfRule>
  </conditionalFormatting>
  <conditionalFormatting sqref="F841">
    <cfRule type="cellIs" dxfId="2" priority="530" stopIfTrue="1" operator="lessThan">
      <formula>0</formula>
    </cfRule>
  </conditionalFormatting>
  <conditionalFormatting sqref="F842">
    <cfRule type="cellIs" dxfId="2" priority="529" stopIfTrue="1" operator="lessThan">
      <formula>0</formula>
    </cfRule>
  </conditionalFormatting>
  <conditionalFormatting sqref="F843">
    <cfRule type="cellIs" dxfId="2" priority="528" stopIfTrue="1" operator="lessThan">
      <formula>0</formula>
    </cfRule>
  </conditionalFormatting>
  <conditionalFormatting sqref="F844">
    <cfRule type="cellIs" dxfId="2" priority="527" stopIfTrue="1" operator="lessThan">
      <formula>0</formula>
    </cfRule>
  </conditionalFormatting>
  <conditionalFormatting sqref="F845">
    <cfRule type="cellIs" dxfId="2" priority="526" stopIfTrue="1" operator="lessThan">
      <formula>0</formula>
    </cfRule>
  </conditionalFormatting>
  <conditionalFormatting sqref="F846">
    <cfRule type="cellIs" dxfId="2" priority="525" stopIfTrue="1" operator="lessThan">
      <formula>0</formula>
    </cfRule>
  </conditionalFormatting>
  <conditionalFormatting sqref="F847">
    <cfRule type="cellIs" dxfId="2" priority="524" stopIfTrue="1" operator="lessThan">
      <formula>0</formula>
    </cfRule>
  </conditionalFormatting>
  <conditionalFormatting sqref="F848">
    <cfRule type="cellIs" dxfId="2" priority="523" stopIfTrue="1" operator="lessThan">
      <formula>0</formula>
    </cfRule>
  </conditionalFormatting>
  <conditionalFormatting sqref="F849">
    <cfRule type="cellIs" dxfId="2" priority="522" stopIfTrue="1" operator="lessThan">
      <formula>0</formula>
    </cfRule>
  </conditionalFormatting>
  <conditionalFormatting sqref="F850">
    <cfRule type="cellIs" dxfId="2" priority="521" stopIfTrue="1" operator="lessThan">
      <formula>0</formula>
    </cfRule>
  </conditionalFormatting>
  <conditionalFormatting sqref="F851">
    <cfRule type="cellIs" dxfId="2" priority="520" stopIfTrue="1" operator="lessThan">
      <formula>0</formula>
    </cfRule>
  </conditionalFormatting>
  <conditionalFormatting sqref="F852">
    <cfRule type="cellIs" dxfId="2" priority="519" stopIfTrue="1" operator="lessThan">
      <formula>0</formula>
    </cfRule>
  </conditionalFormatting>
  <conditionalFormatting sqref="F853">
    <cfRule type="cellIs" dxfId="2" priority="518" stopIfTrue="1" operator="lessThan">
      <formula>0</formula>
    </cfRule>
  </conditionalFormatting>
  <conditionalFormatting sqref="F854">
    <cfRule type="cellIs" dxfId="2" priority="517" stopIfTrue="1" operator="lessThan">
      <formula>0</formula>
    </cfRule>
  </conditionalFormatting>
  <conditionalFormatting sqref="F855">
    <cfRule type="cellIs" dxfId="2" priority="516" stopIfTrue="1" operator="lessThan">
      <formula>0</formula>
    </cfRule>
  </conditionalFormatting>
  <conditionalFormatting sqref="F856">
    <cfRule type="cellIs" dxfId="2" priority="515" stopIfTrue="1" operator="lessThan">
      <formula>0</formula>
    </cfRule>
  </conditionalFormatting>
  <conditionalFormatting sqref="F857">
    <cfRule type="cellIs" dxfId="2" priority="514" stopIfTrue="1" operator="lessThan">
      <formula>0</formula>
    </cfRule>
  </conditionalFormatting>
  <conditionalFormatting sqref="F858">
    <cfRule type="cellIs" dxfId="2" priority="513" stopIfTrue="1" operator="lessThan">
      <formula>0</formula>
    </cfRule>
  </conditionalFormatting>
  <conditionalFormatting sqref="F859">
    <cfRule type="cellIs" dxfId="2" priority="512" stopIfTrue="1" operator="lessThan">
      <formula>0</formula>
    </cfRule>
  </conditionalFormatting>
  <conditionalFormatting sqref="F860">
    <cfRule type="cellIs" dxfId="2" priority="511" stopIfTrue="1" operator="lessThan">
      <formula>0</formula>
    </cfRule>
  </conditionalFormatting>
  <conditionalFormatting sqref="F861">
    <cfRule type="cellIs" dxfId="2" priority="510" stopIfTrue="1" operator="lessThan">
      <formula>0</formula>
    </cfRule>
  </conditionalFormatting>
  <conditionalFormatting sqref="F862">
    <cfRule type="cellIs" dxfId="2" priority="509" stopIfTrue="1" operator="lessThan">
      <formula>0</formula>
    </cfRule>
  </conditionalFormatting>
  <conditionalFormatting sqref="F863">
    <cfRule type="cellIs" dxfId="2" priority="508" stopIfTrue="1" operator="lessThan">
      <formula>0</formula>
    </cfRule>
  </conditionalFormatting>
  <conditionalFormatting sqref="F864">
    <cfRule type="cellIs" dxfId="2" priority="507" stopIfTrue="1" operator="lessThan">
      <formula>0</formula>
    </cfRule>
  </conditionalFormatting>
  <conditionalFormatting sqref="F865">
    <cfRule type="cellIs" dxfId="2" priority="506" stopIfTrue="1" operator="lessThan">
      <formula>0</formula>
    </cfRule>
  </conditionalFormatting>
  <conditionalFormatting sqref="F866">
    <cfRule type="cellIs" dxfId="2" priority="505" stopIfTrue="1" operator="lessThan">
      <formula>0</formula>
    </cfRule>
  </conditionalFormatting>
  <conditionalFormatting sqref="F867">
    <cfRule type="cellIs" dxfId="2" priority="504" stopIfTrue="1" operator="lessThan">
      <formula>0</formula>
    </cfRule>
  </conditionalFormatting>
  <conditionalFormatting sqref="F868">
    <cfRule type="cellIs" dxfId="2" priority="503" stopIfTrue="1" operator="lessThan">
      <formula>0</formula>
    </cfRule>
  </conditionalFormatting>
  <conditionalFormatting sqref="F869">
    <cfRule type="cellIs" dxfId="2" priority="502" stopIfTrue="1" operator="lessThan">
      <formula>0</formula>
    </cfRule>
  </conditionalFormatting>
  <conditionalFormatting sqref="F870">
    <cfRule type="cellIs" dxfId="2" priority="501" stopIfTrue="1" operator="lessThan">
      <formula>0</formula>
    </cfRule>
  </conditionalFormatting>
  <conditionalFormatting sqref="F871">
    <cfRule type="cellIs" dxfId="2" priority="500" stopIfTrue="1" operator="lessThan">
      <formula>0</formula>
    </cfRule>
  </conditionalFormatting>
  <conditionalFormatting sqref="F872">
    <cfRule type="cellIs" dxfId="2" priority="499" stopIfTrue="1" operator="lessThan">
      <formula>0</formula>
    </cfRule>
  </conditionalFormatting>
  <conditionalFormatting sqref="F873">
    <cfRule type="cellIs" dxfId="2" priority="498" stopIfTrue="1" operator="lessThan">
      <formula>0</formula>
    </cfRule>
  </conditionalFormatting>
  <conditionalFormatting sqref="F874">
    <cfRule type="cellIs" dxfId="2" priority="497" stopIfTrue="1" operator="lessThan">
      <formula>0</formula>
    </cfRule>
  </conditionalFormatting>
  <conditionalFormatting sqref="F875">
    <cfRule type="cellIs" dxfId="2" priority="496" stopIfTrue="1" operator="lessThan">
      <formula>0</formula>
    </cfRule>
  </conditionalFormatting>
  <conditionalFormatting sqref="F876">
    <cfRule type="cellIs" dxfId="2" priority="495" stopIfTrue="1" operator="lessThan">
      <formula>0</formula>
    </cfRule>
  </conditionalFormatting>
  <conditionalFormatting sqref="F877">
    <cfRule type="cellIs" dxfId="2" priority="494" stopIfTrue="1" operator="lessThan">
      <formula>0</formula>
    </cfRule>
  </conditionalFormatting>
  <conditionalFormatting sqref="F878">
    <cfRule type="cellIs" dxfId="2" priority="493" stopIfTrue="1" operator="lessThan">
      <formula>0</formula>
    </cfRule>
  </conditionalFormatting>
  <conditionalFormatting sqref="F879">
    <cfRule type="cellIs" dxfId="2" priority="492" stopIfTrue="1" operator="lessThan">
      <formula>0</formula>
    </cfRule>
  </conditionalFormatting>
  <conditionalFormatting sqref="F880">
    <cfRule type="cellIs" dxfId="2" priority="491" stopIfTrue="1" operator="lessThan">
      <formula>0</formula>
    </cfRule>
  </conditionalFormatting>
  <conditionalFormatting sqref="F881">
    <cfRule type="cellIs" dxfId="2" priority="490" stopIfTrue="1" operator="lessThan">
      <formula>0</formula>
    </cfRule>
  </conditionalFormatting>
  <conditionalFormatting sqref="F882">
    <cfRule type="cellIs" dxfId="2" priority="489" stopIfTrue="1" operator="lessThan">
      <formula>0</formula>
    </cfRule>
  </conditionalFormatting>
  <conditionalFormatting sqref="F883">
    <cfRule type="cellIs" dxfId="2" priority="488" stopIfTrue="1" operator="lessThan">
      <formula>0</formula>
    </cfRule>
  </conditionalFormatting>
  <conditionalFormatting sqref="F884">
    <cfRule type="cellIs" dxfId="2" priority="487" stopIfTrue="1" operator="lessThan">
      <formula>0</formula>
    </cfRule>
  </conditionalFormatting>
  <conditionalFormatting sqref="F885">
    <cfRule type="cellIs" dxfId="2" priority="486" stopIfTrue="1" operator="lessThan">
      <formula>0</formula>
    </cfRule>
  </conditionalFormatting>
  <conditionalFormatting sqref="F886">
    <cfRule type="cellIs" dxfId="2" priority="485" stopIfTrue="1" operator="lessThan">
      <formula>0</formula>
    </cfRule>
  </conditionalFormatting>
  <conditionalFormatting sqref="F887">
    <cfRule type="cellIs" dxfId="2" priority="484" stopIfTrue="1" operator="lessThan">
      <formula>0</formula>
    </cfRule>
  </conditionalFormatting>
  <conditionalFormatting sqref="F888">
    <cfRule type="cellIs" dxfId="2" priority="483" stopIfTrue="1" operator="lessThan">
      <formula>0</formula>
    </cfRule>
  </conditionalFormatting>
  <conditionalFormatting sqref="F889">
    <cfRule type="cellIs" dxfId="2" priority="482" stopIfTrue="1" operator="lessThan">
      <formula>0</formula>
    </cfRule>
  </conditionalFormatting>
  <conditionalFormatting sqref="F890">
    <cfRule type="cellIs" dxfId="2" priority="481" stopIfTrue="1" operator="lessThan">
      <formula>0</formula>
    </cfRule>
  </conditionalFormatting>
  <conditionalFormatting sqref="F891">
    <cfRule type="cellIs" dxfId="2" priority="480" stopIfTrue="1" operator="lessThan">
      <formula>0</formula>
    </cfRule>
  </conditionalFormatting>
  <conditionalFormatting sqref="F892">
    <cfRule type="cellIs" dxfId="2" priority="479" stopIfTrue="1" operator="lessThan">
      <formula>0</formula>
    </cfRule>
  </conditionalFormatting>
  <conditionalFormatting sqref="F893">
    <cfRule type="cellIs" dxfId="2" priority="478" stopIfTrue="1" operator="lessThan">
      <formula>0</formula>
    </cfRule>
  </conditionalFormatting>
  <conditionalFormatting sqref="F894">
    <cfRule type="cellIs" dxfId="2" priority="477" stopIfTrue="1" operator="lessThan">
      <formula>0</formula>
    </cfRule>
  </conditionalFormatting>
  <conditionalFormatting sqref="F895">
    <cfRule type="cellIs" dxfId="2" priority="476" stopIfTrue="1" operator="lessThan">
      <formula>0</formula>
    </cfRule>
  </conditionalFormatting>
  <conditionalFormatting sqref="F896">
    <cfRule type="cellIs" dxfId="2" priority="475" stopIfTrue="1" operator="lessThan">
      <formula>0</formula>
    </cfRule>
  </conditionalFormatting>
  <conditionalFormatting sqref="F897">
    <cfRule type="cellIs" dxfId="2" priority="474" stopIfTrue="1" operator="lessThan">
      <formula>0</formula>
    </cfRule>
  </conditionalFormatting>
  <conditionalFormatting sqref="F898">
    <cfRule type="cellIs" dxfId="2" priority="473" stopIfTrue="1" operator="lessThan">
      <formula>0</formula>
    </cfRule>
  </conditionalFormatting>
  <conditionalFormatting sqref="F899">
    <cfRule type="cellIs" dxfId="2" priority="472" stopIfTrue="1" operator="lessThan">
      <formula>0</formula>
    </cfRule>
  </conditionalFormatting>
  <conditionalFormatting sqref="F900">
    <cfRule type="cellIs" dxfId="2" priority="471" stopIfTrue="1" operator="lessThan">
      <formula>0</formula>
    </cfRule>
  </conditionalFormatting>
  <conditionalFormatting sqref="F901">
    <cfRule type="cellIs" dxfId="2" priority="470" stopIfTrue="1" operator="lessThan">
      <formula>0</formula>
    </cfRule>
  </conditionalFormatting>
  <conditionalFormatting sqref="F902">
    <cfRule type="cellIs" dxfId="2" priority="469" stopIfTrue="1" operator="lessThan">
      <formula>0</formula>
    </cfRule>
  </conditionalFormatting>
  <conditionalFormatting sqref="F903">
    <cfRule type="cellIs" dxfId="2" priority="468" stopIfTrue="1" operator="lessThan">
      <formula>0</formula>
    </cfRule>
  </conditionalFormatting>
  <conditionalFormatting sqref="F904">
    <cfRule type="cellIs" dxfId="2" priority="467" stopIfTrue="1" operator="lessThan">
      <formula>0</formula>
    </cfRule>
  </conditionalFormatting>
  <conditionalFormatting sqref="F905">
    <cfRule type="cellIs" dxfId="2" priority="466" stopIfTrue="1" operator="lessThan">
      <formula>0</formula>
    </cfRule>
  </conditionalFormatting>
  <conditionalFormatting sqref="F906">
    <cfRule type="cellIs" dxfId="2" priority="465" stopIfTrue="1" operator="lessThan">
      <formula>0</formula>
    </cfRule>
  </conditionalFormatting>
  <conditionalFormatting sqref="F907">
    <cfRule type="cellIs" dxfId="2" priority="464" stopIfTrue="1" operator="lessThan">
      <formula>0</formula>
    </cfRule>
  </conditionalFormatting>
  <conditionalFormatting sqref="F908">
    <cfRule type="cellIs" dxfId="2" priority="463" stopIfTrue="1" operator="lessThan">
      <formula>0</formula>
    </cfRule>
  </conditionalFormatting>
  <conditionalFormatting sqref="F909">
    <cfRule type="cellIs" dxfId="2" priority="462" stopIfTrue="1" operator="lessThan">
      <formula>0</formula>
    </cfRule>
  </conditionalFormatting>
  <conditionalFormatting sqref="F910">
    <cfRule type="cellIs" dxfId="2" priority="461" stopIfTrue="1" operator="lessThan">
      <formula>0</formula>
    </cfRule>
  </conditionalFormatting>
  <conditionalFormatting sqref="F911">
    <cfRule type="cellIs" dxfId="2" priority="460" stopIfTrue="1" operator="lessThan">
      <formula>0</formula>
    </cfRule>
  </conditionalFormatting>
  <conditionalFormatting sqref="F914">
    <cfRule type="cellIs" dxfId="2" priority="458" stopIfTrue="1" operator="lessThan">
      <formula>0</formula>
    </cfRule>
  </conditionalFormatting>
  <conditionalFormatting sqref="F915">
    <cfRule type="cellIs" dxfId="2" priority="457" stopIfTrue="1" operator="lessThan">
      <formula>0</formula>
    </cfRule>
  </conditionalFormatting>
  <conditionalFormatting sqref="F916">
    <cfRule type="cellIs" dxfId="2" priority="456" stopIfTrue="1" operator="lessThan">
      <formula>0</formula>
    </cfRule>
  </conditionalFormatting>
  <conditionalFormatting sqref="F917">
    <cfRule type="cellIs" dxfId="2" priority="455" stopIfTrue="1" operator="lessThan">
      <formula>0</formula>
    </cfRule>
  </conditionalFormatting>
  <conditionalFormatting sqref="F918">
    <cfRule type="cellIs" dxfId="2" priority="454" stopIfTrue="1" operator="lessThan">
      <formula>0</formula>
    </cfRule>
  </conditionalFormatting>
  <conditionalFormatting sqref="F919">
    <cfRule type="cellIs" dxfId="2" priority="453" stopIfTrue="1" operator="lessThan">
      <formula>0</formula>
    </cfRule>
  </conditionalFormatting>
  <conditionalFormatting sqref="F920">
    <cfRule type="cellIs" dxfId="2" priority="452" stopIfTrue="1" operator="lessThan">
      <formula>0</formula>
    </cfRule>
  </conditionalFormatting>
  <conditionalFormatting sqref="F921">
    <cfRule type="cellIs" dxfId="2" priority="451" stopIfTrue="1" operator="lessThan">
      <formula>0</formula>
    </cfRule>
  </conditionalFormatting>
  <conditionalFormatting sqref="F922">
    <cfRule type="cellIs" dxfId="2" priority="450" stopIfTrue="1" operator="lessThan">
      <formula>0</formula>
    </cfRule>
  </conditionalFormatting>
  <conditionalFormatting sqref="F923">
    <cfRule type="cellIs" dxfId="2" priority="449" stopIfTrue="1" operator="lessThan">
      <formula>0</formula>
    </cfRule>
  </conditionalFormatting>
  <conditionalFormatting sqref="F924">
    <cfRule type="cellIs" dxfId="2" priority="448" stopIfTrue="1" operator="lessThan">
      <formula>0</formula>
    </cfRule>
  </conditionalFormatting>
  <conditionalFormatting sqref="F925">
    <cfRule type="cellIs" dxfId="2" priority="447" stopIfTrue="1" operator="lessThan">
      <formula>0</formula>
    </cfRule>
  </conditionalFormatting>
  <conditionalFormatting sqref="F926">
    <cfRule type="cellIs" dxfId="2" priority="446" stopIfTrue="1" operator="lessThan">
      <formula>0</formula>
    </cfRule>
  </conditionalFormatting>
  <conditionalFormatting sqref="F927">
    <cfRule type="cellIs" dxfId="2" priority="445" stopIfTrue="1" operator="lessThan">
      <formula>0</formula>
    </cfRule>
  </conditionalFormatting>
  <conditionalFormatting sqref="F928">
    <cfRule type="cellIs" dxfId="2" priority="444" stopIfTrue="1" operator="lessThan">
      <formula>0</formula>
    </cfRule>
  </conditionalFormatting>
  <conditionalFormatting sqref="F929">
    <cfRule type="cellIs" dxfId="2" priority="443" stopIfTrue="1" operator="lessThan">
      <formula>0</formula>
    </cfRule>
  </conditionalFormatting>
  <conditionalFormatting sqref="F930">
    <cfRule type="cellIs" dxfId="2" priority="442" stopIfTrue="1" operator="lessThan">
      <formula>0</formula>
    </cfRule>
  </conditionalFormatting>
  <conditionalFormatting sqref="F931">
    <cfRule type="cellIs" dxfId="2" priority="441" stopIfTrue="1" operator="lessThan">
      <formula>0</formula>
    </cfRule>
  </conditionalFormatting>
  <conditionalFormatting sqref="F932">
    <cfRule type="cellIs" dxfId="2" priority="440" stopIfTrue="1" operator="lessThan">
      <formula>0</formula>
    </cfRule>
  </conditionalFormatting>
  <conditionalFormatting sqref="F933">
    <cfRule type="cellIs" dxfId="2" priority="439" stopIfTrue="1" operator="lessThan">
      <formula>0</formula>
    </cfRule>
  </conditionalFormatting>
  <conditionalFormatting sqref="F934">
    <cfRule type="cellIs" dxfId="2" priority="438" stopIfTrue="1" operator="lessThan">
      <formula>0</formula>
    </cfRule>
  </conditionalFormatting>
  <conditionalFormatting sqref="F935">
    <cfRule type="cellIs" dxfId="2" priority="437" stopIfTrue="1" operator="lessThan">
      <formula>0</formula>
    </cfRule>
  </conditionalFormatting>
  <conditionalFormatting sqref="F936">
    <cfRule type="cellIs" dxfId="2" priority="436" stopIfTrue="1" operator="lessThan">
      <formula>0</formula>
    </cfRule>
  </conditionalFormatting>
  <conditionalFormatting sqref="F937">
    <cfRule type="cellIs" dxfId="2" priority="435" stopIfTrue="1" operator="lessThan">
      <formula>0</formula>
    </cfRule>
  </conditionalFormatting>
  <conditionalFormatting sqref="F938">
    <cfRule type="cellIs" dxfId="2" priority="434" stopIfTrue="1" operator="lessThan">
      <formula>0</formula>
    </cfRule>
  </conditionalFormatting>
  <conditionalFormatting sqref="F939">
    <cfRule type="cellIs" dxfId="2" priority="433" stopIfTrue="1" operator="lessThan">
      <formula>0</formula>
    </cfRule>
  </conditionalFormatting>
  <conditionalFormatting sqref="F940">
    <cfRule type="cellIs" dxfId="2" priority="432" stopIfTrue="1" operator="lessThan">
      <formula>0</formula>
    </cfRule>
  </conditionalFormatting>
  <conditionalFormatting sqref="F941">
    <cfRule type="cellIs" dxfId="2" priority="431" stopIfTrue="1" operator="lessThan">
      <formula>0</formula>
    </cfRule>
  </conditionalFormatting>
  <conditionalFormatting sqref="F942">
    <cfRule type="cellIs" dxfId="2" priority="430" stopIfTrue="1" operator="lessThan">
      <formula>0</formula>
    </cfRule>
  </conditionalFormatting>
  <conditionalFormatting sqref="F943">
    <cfRule type="cellIs" dxfId="2" priority="429" stopIfTrue="1" operator="lessThan">
      <formula>0</formula>
    </cfRule>
  </conditionalFormatting>
  <conditionalFormatting sqref="F944">
    <cfRule type="cellIs" dxfId="2" priority="428" stopIfTrue="1" operator="lessThan">
      <formula>0</formula>
    </cfRule>
  </conditionalFormatting>
  <conditionalFormatting sqref="F945">
    <cfRule type="cellIs" dxfId="2" priority="427" stopIfTrue="1" operator="lessThan">
      <formula>0</formula>
    </cfRule>
  </conditionalFormatting>
  <conditionalFormatting sqref="F946">
    <cfRule type="cellIs" dxfId="2" priority="426" stopIfTrue="1" operator="lessThan">
      <formula>0</formula>
    </cfRule>
  </conditionalFormatting>
  <conditionalFormatting sqref="F947">
    <cfRule type="cellIs" dxfId="2" priority="425" stopIfTrue="1" operator="lessThan">
      <formula>0</formula>
    </cfRule>
  </conditionalFormatting>
  <conditionalFormatting sqref="F948">
    <cfRule type="cellIs" dxfId="2" priority="424" stopIfTrue="1" operator="lessThan">
      <formula>0</formula>
    </cfRule>
  </conditionalFormatting>
  <conditionalFormatting sqref="F949">
    <cfRule type="cellIs" dxfId="2" priority="423" stopIfTrue="1" operator="lessThan">
      <formula>0</formula>
    </cfRule>
  </conditionalFormatting>
  <conditionalFormatting sqref="F950">
    <cfRule type="cellIs" dxfId="2" priority="422" stopIfTrue="1" operator="lessThan">
      <formula>0</formula>
    </cfRule>
  </conditionalFormatting>
  <conditionalFormatting sqref="F951">
    <cfRule type="cellIs" dxfId="2" priority="421" stopIfTrue="1" operator="lessThan">
      <formula>0</formula>
    </cfRule>
  </conditionalFormatting>
  <conditionalFormatting sqref="F952">
    <cfRule type="cellIs" dxfId="2" priority="420" stopIfTrue="1" operator="lessThan">
      <formula>0</formula>
    </cfRule>
  </conditionalFormatting>
  <conditionalFormatting sqref="F953">
    <cfRule type="cellIs" dxfId="2" priority="419" stopIfTrue="1" operator="lessThan">
      <formula>0</formula>
    </cfRule>
  </conditionalFormatting>
  <conditionalFormatting sqref="F954">
    <cfRule type="cellIs" dxfId="2" priority="418" stopIfTrue="1" operator="lessThan">
      <formula>0</formula>
    </cfRule>
  </conditionalFormatting>
  <conditionalFormatting sqref="F955">
    <cfRule type="cellIs" dxfId="2" priority="417" stopIfTrue="1" operator="lessThan">
      <formula>0</formula>
    </cfRule>
  </conditionalFormatting>
  <conditionalFormatting sqref="F956">
    <cfRule type="cellIs" dxfId="2" priority="416" stopIfTrue="1" operator="lessThan">
      <formula>0</formula>
    </cfRule>
  </conditionalFormatting>
  <conditionalFormatting sqref="F957">
    <cfRule type="cellIs" dxfId="2" priority="415" stopIfTrue="1" operator="lessThan">
      <formula>0</formula>
    </cfRule>
  </conditionalFormatting>
  <conditionalFormatting sqref="F958">
    <cfRule type="cellIs" dxfId="2" priority="414" stopIfTrue="1" operator="lessThan">
      <formula>0</formula>
    </cfRule>
  </conditionalFormatting>
  <conditionalFormatting sqref="F959">
    <cfRule type="cellIs" dxfId="2" priority="413" stopIfTrue="1" operator="lessThan">
      <formula>0</formula>
    </cfRule>
  </conditionalFormatting>
  <conditionalFormatting sqref="F960">
    <cfRule type="cellIs" dxfId="2" priority="412" stopIfTrue="1" operator="lessThan">
      <formula>0</formula>
    </cfRule>
  </conditionalFormatting>
  <conditionalFormatting sqref="F961">
    <cfRule type="cellIs" dxfId="2" priority="411" stopIfTrue="1" operator="lessThan">
      <formula>0</formula>
    </cfRule>
  </conditionalFormatting>
  <conditionalFormatting sqref="F962">
    <cfRule type="cellIs" dxfId="2" priority="410" stopIfTrue="1" operator="lessThan">
      <formula>0</formula>
    </cfRule>
  </conditionalFormatting>
  <conditionalFormatting sqref="F963">
    <cfRule type="cellIs" dxfId="2" priority="409" stopIfTrue="1" operator="lessThan">
      <formula>0</formula>
    </cfRule>
  </conditionalFormatting>
  <conditionalFormatting sqref="F964">
    <cfRule type="cellIs" dxfId="2" priority="408" stopIfTrue="1" operator="lessThan">
      <formula>0</formula>
    </cfRule>
  </conditionalFormatting>
  <conditionalFormatting sqref="F965">
    <cfRule type="cellIs" dxfId="2" priority="407" stopIfTrue="1" operator="lessThan">
      <formula>0</formula>
    </cfRule>
  </conditionalFormatting>
  <conditionalFormatting sqref="F966">
    <cfRule type="cellIs" dxfId="2" priority="406" stopIfTrue="1" operator="lessThan">
      <formula>0</formula>
    </cfRule>
  </conditionalFormatting>
  <conditionalFormatting sqref="F967">
    <cfRule type="cellIs" dxfId="2" priority="405" stopIfTrue="1" operator="lessThan">
      <formula>0</formula>
    </cfRule>
  </conditionalFormatting>
  <conditionalFormatting sqref="F968">
    <cfRule type="cellIs" dxfId="2" priority="404" stopIfTrue="1" operator="lessThan">
      <formula>0</formula>
    </cfRule>
  </conditionalFormatting>
  <conditionalFormatting sqref="F969">
    <cfRule type="cellIs" dxfId="2" priority="403" stopIfTrue="1" operator="lessThan">
      <formula>0</formula>
    </cfRule>
  </conditionalFormatting>
  <conditionalFormatting sqref="F970">
    <cfRule type="cellIs" dxfId="2" priority="402" stopIfTrue="1" operator="lessThan">
      <formula>0</formula>
    </cfRule>
  </conditionalFormatting>
  <conditionalFormatting sqref="F971">
    <cfRule type="cellIs" dxfId="2" priority="401" stopIfTrue="1" operator="lessThan">
      <formula>0</formula>
    </cfRule>
  </conditionalFormatting>
  <conditionalFormatting sqref="F972">
    <cfRule type="cellIs" dxfId="2" priority="400" stopIfTrue="1" operator="lessThan">
      <formula>0</formula>
    </cfRule>
  </conditionalFormatting>
  <conditionalFormatting sqref="F973">
    <cfRule type="cellIs" dxfId="2" priority="399" stopIfTrue="1" operator="lessThan">
      <formula>0</formula>
    </cfRule>
  </conditionalFormatting>
  <conditionalFormatting sqref="F974">
    <cfRule type="cellIs" dxfId="2" priority="398" stopIfTrue="1" operator="lessThan">
      <formula>0</formula>
    </cfRule>
  </conditionalFormatting>
  <conditionalFormatting sqref="F975">
    <cfRule type="cellIs" dxfId="2" priority="397" stopIfTrue="1" operator="lessThan">
      <formula>0</formula>
    </cfRule>
  </conditionalFormatting>
  <conditionalFormatting sqref="F976">
    <cfRule type="cellIs" dxfId="2" priority="396" stopIfTrue="1" operator="lessThan">
      <formula>0</formula>
    </cfRule>
  </conditionalFormatting>
  <conditionalFormatting sqref="F977">
    <cfRule type="cellIs" dxfId="2" priority="395" stopIfTrue="1" operator="lessThan">
      <formula>0</formula>
    </cfRule>
  </conditionalFormatting>
  <conditionalFormatting sqref="F978">
    <cfRule type="cellIs" dxfId="2" priority="394" stopIfTrue="1" operator="lessThan">
      <formula>0</formula>
    </cfRule>
  </conditionalFormatting>
  <conditionalFormatting sqref="F979">
    <cfRule type="cellIs" dxfId="2" priority="393" stopIfTrue="1" operator="lessThan">
      <formula>0</formula>
    </cfRule>
  </conditionalFormatting>
  <conditionalFormatting sqref="F980">
    <cfRule type="cellIs" dxfId="2" priority="392" stopIfTrue="1" operator="lessThan">
      <formula>0</formula>
    </cfRule>
  </conditionalFormatting>
  <conditionalFormatting sqref="F981">
    <cfRule type="cellIs" dxfId="2" priority="391" stopIfTrue="1" operator="lessThan">
      <formula>0</formula>
    </cfRule>
  </conditionalFormatting>
  <conditionalFormatting sqref="F982">
    <cfRule type="cellIs" dxfId="2" priority="390" stopIfTrue="1" operator="lessThan">
      <formula>0</formula>
    </cfRule>
  </conditionalFormatting>
  <conditionalFormatting sqref="F983">
    <cfRule type="cellIs" dxfId="2" priority="389" stopIfTrue="1" operator="lessThan">
      <formula>0</formula>
    </cfRule>
  </conditionalFormatting>
  <conditionalFormatting sqref="F984">
    <cfRule type="cellIs" dxfId="2" priority="388" stopIfTrue="1" operator="lessThan">
      <formula>0</formula>
    </cfRule>
  </conditionalFormatting>
  <conditionalFormatting sqref="F985">
    <cfRule type="cellIs" dxfId="2" priority="387" stopIfTrue="1" operator="lessThan">
      <formula>0</formula>
    </cfRule>
  </conditionalFormatting>
  <conditionalFormatting sqref="F986">
    <cfRule type="cellIs" dxfId="2" priority="386" stopIfTrue="1" operator="lessThan">
      <formula>0</formula>
    </cfRule>
  </conditionalFormatting>
  <conditionalFormatting sqref="F987">
    <cfRule type="cellIs" dxfId="2" priority="385" stopIfTrue="1" operator="lessThan">
      <formula>0</formula>
    </cfRule>
  </conditionalFormatting>
  <conditionalFormatting sqref="F988">
    <cfRule type="cellIs" dxfId="2" priority="384" stopIfTrue="1" operator="lessThan">
      <formula>0</formula>
    </cfRule>
  </conditionalFormatting>
  <conditionalFormatting sqref="F989">
    <cfRule type="cellIs" dxfId="2" priority="383" stopIfTrue="1" operator="lessThan">
      <formula>0</formula>
    </cfRule>
  </conditionalFormatting>
  <conditionalFormatting sqref="F990">
    <cfRule type="cellIs" dxfId="2" priority="382" stopIfTrue="1" operator="lessThan">
      <formula>0</formula>
    </cfRule>
  </conditionalFormatting>
  <conditionalFormatting sqref="F991">
    <cfRule type="cellIs" dxfId="2" priority="381" stopIfTrue="1" operator="lessThan">
      <formula>0</formula>
    </cfRule>
  </conditionalFormatting>
  <conditionalFormatting sqref="F992">
    <cfRule type="cellIs" dxfId="2" priority="380" stopIfTrue="1" operator="lessThan">
      <formula>0</formula>
    </cfRule>
  </conditionalFormatting>
  <conditionalFormatting sqref="F993">
    <cfRule type="cellIs" dxfId="2" priority="379" stopIfTrue="1" operator="lessThan">
      <formula>0</formula>
    </cfRule>
  </conditionalFormatting>
  <conditionalFormatting sqref="F994">
    <cfRule type="cellIs" dxfId="2" priority="378" stopIfTrue="1" operator="lessThan">
      <formula>0</formula>
    </cfRule>
  </conditionalFormatting>
  <conditionalFormatting sqref="F995">
    <cfRule type="cellIs" dxfId="2" priority="377" stopIfTrue="1" operator="lessThan">
      <formula>0</formula>
    </cfRule>
  </conditionalFormatting>
  <conditionalFormatting sqref="F996">
    <cfRule type="cellIs" dxfId="2" priority="376" stopIfTrue="1" operator="lessThan">
      <formula>0</formula>
    </cfRule>
  </conditionalFormatting>
  <conditionalFormatting sqref="F997">
    <cfRule type="cellIs" dxfId="2" priority="375" stopIfTrue="1" operator="lessThan">
      <formula>0</formula>
    </cfRule>
  </conditionalFormatting>
  <conditionalFormatting sqref="F998">
    <cfRule type="cellIs" dxfId="2" priority="374" stopIfTrue="1" operator="lessThan">
      <formula>0</formula>
    </cfRule>
  </conditionalFormatting>
  <conditionalFormatting sqref="F999">
    <cfRule type="cellIs" dxfId="2" priority="373" stopIfTrue="1" operator="lessThan">
      <formula>0</formula>
    </cfRule>
  </conditionalFormatting>
  <conditionalFormatting sqref="F1000">
    <cfRule type="cellIs" dxfId="2" priority="372" stopIfTrue="1" operator="lessThan">
      <formula>0</formula>
    </cfRule>
  </conditionalFormatting>
  <conditionalFormatting sqref="F1001">
    <cfRule type="cellIs" dxfId="2" priority="371" stopIfTrue="1" operator="lessThan">
      <formula>0</formula>
    </cfRule>
  </conditionalFormatting>
  <conditionalFormatting sqref="F1002">
    <cfRule type="cellIs" dxfId="2" priority="370" stopIfTrue="1" operator="lessThan">
      <formula>0</formula>
    </cfRule>
  </conditionalFormatting>
  <conditionalFormatting sqref="F1003">
    <cfRule type="cellIs" dxfId="2" priority="369" stopIfTrue="1" operator="lessThan">
      <formula>0</formula>
    </cfRule>
  </conditionalFormatting>
  <conditionalFormatting sqref="F1004">
    <cfRule type="cellIs" dxfId="2" priority="368" stopIfTrue="1" operator="lessThan">
      <formula>0</formula>
    </cfRule>
  </conditionalFormatting>
  <conditionalFormatting sqref="F1005">
    <cfRule type="cellIs" dxfId="2" priority="367" stopIfTrue="1" operator="lessThan">
      <formula>0</formula>
    </cfRule>
  </conditionalFormatting>
  <conditionalFormatting sqref="F1006">
    <cfRule type="cellIs" dxfId="2" priority="366" stopIfTrue="1" operator="lessThan">
      <formula>0</formula>
    </cfRule>
  </conditionalFormatting>
  <conditionalFormatting sqref="F1007">
    <cfRule type="cellIs" dxfId="2" priority="365" stopIfTrue="1" operator="lessThan">
      <formula>0</formula>
    </cfRule>
  </conditionalFormatting>
  <conditionalFormatting sqref="F1008">
    <cfRule type="cellIs" dxfId="2" priority="364" stopIfTrue="1" operator="lessThan">
      <formula>0</formula>
    </cfRule>
  </conditionalFormatting>
  <conditionalFormatting sqref="F1009">
    <cfRule type="cellIs" dxfId="2" priority="363" stopIfTrue="1" operator="lessThan">
      <formula>0</formula>
    </cfRule>
  </conditionalFormatting>
  <conditionalFormatting sqref="F1010">
    <cfRule type="cellIs" dxfId="2" priority="362" stopIfTrue="1" operator="lessThan">
      <formula>0</formula>
    </cfRule>
  </conditionalFormatting>
  <conditionalFormatting sqref="F1011">
    <cfRule type="cellIs" dxfId="2" priority="361" stopIfTrue="1" operator="lessThan">
      <formula>0</formula>
    </cfRule>
  </conditionalFormatting>
  <conditionalFormatting sqref="F1012">
    <cfRule type="cellIs" dxfId="2" priority="360" stopIfTrue="1" operator="lessThan">
      <formula>0</formula>
    </cfRule>
  </conditionalFormatting>
  <conditionalFormatting sqref="F1013">
    <cfRule type="cellIs" dxfId="2" priority="359" stopIfTrue="1" operator="lessThan">
      <formula>0</formula>
    </cfRule>
  </conditionalFormatting>
  <conditionalFormatting sqref="F1014">
    <cfRule type="cellIs" dxfId="2" priority="358" stopIfTrue="1" operator="lessThan">
      <formula>0</formula>
    </cfRule>
  </conditionalFormatting>
  <conditionalFormatting sqref="F1015">
    <cfRule type="cellIs" dxfId="2" priority="357" stopIfTrue="1" operator="lessThan">
      <formula>0</formula>
    </cfRule>
  </conditionalFormatting>
  <conditionalFormatting sqref="F1016">
    <cfRule type="cellIs" dxfId="2" priority="356" stopIfTrue="1" operator="lessThan">
      <formula>0</formula>
    </cfRule>
  </conditionalFormatting>
  <conditionalFormatting sqref="F1017">
    <cfRule type="cellIs" dxfId="2" priority="355" stopIfTrue="1" operator="lessThan">
      <formula>0</formula>
    </cfRule>
  </conditionalFormatting>
  <conditionalFormatting sqref="F1018">
    <cfRule type="cellIs" dxfId="2" priority="354" stopIfTrue="1" operator="lessThan">
      <formula>0</formula>
    </cfRule>
  </conditionalFormatting>
  <conditionalFormatting sqref="F1019">
    <cfRule type="cellIs" dxfId="2" priority="353" stopIfTrue="1" operator="lessThan">
      <formula>0</formula>
    </cfRule>
  </conditionalFormatting>
  <conditionalFormatting sqref="F1020">
    <cfRule type="cellIs" dxfId="2" priority="352" stopIfTrue="1" operator="lessThan">
      <formula>0</formula>
    </cfRule>
  </conditionalFormatting>
  <conditionalFormatting sqref="F1021">
    <cfRule type="cellIs" dxfId="2" priority="351" stopIfTrue="1" operator="lessThan">
      <formula>0</formula>
    </cfRule>
  </conditionalFormatting>
  <conditionalFormatting sqref="F1022">
    <cfRule type="cellIs" dxfId="2" priority="350" stopIfTrue="1" operator="lessThan">
      <formula>0</formula>
    </cfRule>
  </conditionalFormatting>
  <conditionalFormatting sqref="F1023">
    <cfRule type="cellIs" dxfId="2" priority="349" stopIfTrue="1" operator="lessThan">
      <formula>0</formula>
    </cfRule>
  </conditionalFormatting>
  <conditionalFormatting sqref="F1024">
    <cfRule type="cellIs" dxfId="2" priority="348" stopIfTrue="1" operator="lessThan">
      <formula>0</formula>
    </cfRule>
  </conditionalFormatting>
  <conditionalFormatting sqref="F1025">
    <cfRule type="cellIs" dxfId="2" priority="347" stopIfTrue="1" operator="lessThan">
      <formula>0</formula>
    </cfRule>
  </conditionalFormatting>
  <conditionalFormatting sqref="F1026">
    <cfRule type="cellIs" dxfId="2" priority="346" stopIfTrue="1" operator="lessThan">
      <formula>0</formula>
    </cfRule>
  </conditionalFormatting>
  <conditionalFormatting sqref="F1027">
    <cfRule type="cellIs" dxfId="2" priority="345" stopIfTrue="1" operator="lessThan">
      <formula>0</formula>
    </cfRule>
  </conditionalFormatting>
  <conditionalFormatting sqref="F1028">
    <cfRule type="cellIs" dxfId="2" priority="344" stopIfTrue="1" operator="lessThan">
      <formula>0</formula>
    </cfRule>
  </conditionalFormatting>
  <conditionalFormatting sqref="F1029">
    <cfRule type="cellIs" dxfId="2" priority="343" stopIfTrue="1" operator="lessThan">
      <formula>0</formula>
    </cfRule>
  </conditionalFormatting>
  <conditionalFormatting sqref="F1030">
    <cfRule type="cellIs" dxfId="2" priority="342" stopIfTrue="1" operator="lessThan">
      <formula>0</formula>
    </cfRule>
  </conditionalFormatting>
  <conditionalFormatting sqref="F1031">
    <cfRule type="cellIs" dxfId="2" priority="341" stopIfTrue="1" operator="lessThan">
      <formula>0</formula>
    </cfRule>
  </conditionalFormatting>
  <conditionalFormatting sqref="F1032">
    <cfRule type="cellIs" dxfId="2" priority="340" stopIfTrue="1" operator="lessThan">
      <formula>0</formula>
    </cfRule>
  </conditionalFormatting>
  <conditionalFormatting sqref="F1033">
    <cfRule type="cellIs" dxfId="2" priority="339" stopIfTrue="1" operator="lessThan">
      <formula>0</formula>
    </cfRule>
  </conditionalFormatting>
  <conditionalFormatting sqref="F1034">
    <cfRule type="cellIs" dxfId="2" priority="338" stopIfTrue="1" operator="lessThan">
      <formula>0</formula>
    </cfRule>
  </conditionalFormatting>
  <conditionalFormatting sqref="F1035">
    <cfRule type="cellIs" dxfId="2" priority="337" stopIfTrue="1" operator="lessThan">
      <formula>0</formula>
    </cfRule>
  </conditionalFormatting>
  <conditionalFormatting sqref="F1036">
    <cfRule type="cellIs" dxfId="2" priority="336" stopIfTrue="1" operator="lessThan">
      <formula>0</formula>
    </cfRule>
  </conditionalFormatting>
  <conditionalFormatting sqref="F1037">
    <cfRule type="cellIs" dxfId="2" priority="335" stopIfTrue="1" operator="lessThan">
      <formula>0</formula>
    </cfRule>
  </conditionalFormatting>
  <conditionalFormatting sqref="F1038">
    <cfRule type="cellIs" dxfId="2" priority="334" stopIfTrue="1" operator="lessThan">
      <formula>0</formula>
    </cfRule>
  </conditionalFormatting>
  <conditionalFormatting sqref="F1039">
    <cfRule type="cellIs" dxfId="2" priority="333" stopIfTrue="1" operator="lessThan">
      <formula>0</formula>
    </cfRule>
  </conditionalFormatting>
  <conditionalFormatting sqref="F1040">
    <cfRule type="cellIs" dxfId="2" priority="332" stopIfTrue="1" operator="lessThan">
      <formula>0</formula>
    </cfRule>
  </conditionalFormatting>
  <conditionalFormatting sqref="F1041">
    <cfRule type="cellIs" dxfId="2" priority="331" stopIfTrue="1" operator="lessThan">
      <formula>0</formula>
    </cfRule>
  </conditionalFormatting>
  <conditionalFormatting sqref="F1042">
    <cfRule type="cellIs" dxfId="2" priority="330" stopIfTrue="1" operator="lessThan">
      <formula>0</formula>
    </cfRule>
  </conditionalFormatting>
  <conditionalFormatting sqref="F1043">
    <cfRule type="cellIs" dxfId="2" priority="329" stopIfTrue="1" operator="lessThan">
      <formula>0</formula>
    </cfRule>
  </conditionalFormatting>
  <conditionalFormatting sqref="F1044">
    <cfRule type="cellIs" dxfId="2" priority="328" stopIfTrue="1" operator="lessThan">
      <formula>0</formula>
    </cfRule>
  </conditionalFormatting>
  <conditionalFormatting sqref="F1045">
    <cfRule type="cellIs" dxfId="2" priority="327" stopIfTrue="1" operator="lessThan">
      <formula>0</formula>
    </cfRule>
  </conditionalFormatting>
  <conditionalFormatting sqref="F1046">
    <cfRule type="cellIs" dxfId="2" priority="326" stopIfTrue="1" operator="lessThan">
      <formula>0</formula>
    </cfRule>
  </conditionalFormatting>
  <conditionalFormatting sqref="F1047">
    <cfRule type="cellIs" dxfId="2" priority="325" stopIfTrue="1" operator="lessThan">
      <formula>0</formula>
    </cfRule>
  </conditionalFormatting>
  <conditionalFormatting sqref="F1048">
    <cfRule type="cellIs" dxfId="2" priority="324" stopIfTrue="1" operator="lessThan">
      <formula>0</formula>
    </cfRule>
  </conditionalFormatting>
  <conditionalFormatting sqref="F1049">
    <cfRule type="cellIs" dxfId="2" priority="323" stopIfTrue="1" operator="lessThan">
      <formula>0</formula>
    </cfRule>
  </conditionalFormatting>
  <conditionalFormatting sqref="F1050">
    <cfRule type="cellIs" dxfId="2" priority="322" stopIfTrue="1" operator="lessThan">
      <formula>0</formula>
    </cfRule>
  </conditionalFormatting>
  <conditionalFormatting sqref="F1051">
    <cfRule type="cellIs" dxfId="2" priority="321" stopIfTrue="1" operator="lessThan">
      <formula>0</formula>
    </cfRule>
  </conditionalFormatting>
  <conditionalFormatting sqref="F1052">
    <cfRule type="cellIs" dxfId="2" priority="320" stopIfTrue="1" operator="lessThan">
      <formula>0</formula>
    </cfRule>
  </conditionalFormatting>
  <conditionalFormatting sqref="F1053">
    <cfRule type="cellIs" dxfId="2" priority="319" stopIfTrue="1" operator="lessThan">
      <formula>0</formula>
    </cfRule>
  </conditionalFormatting>
  <conditionalFormatting sqref="F1054">
    <cfRule type="cellIs" dxfId="2" priority="318" stopIfTrue="1" operator="lessThan">
      <formula>0</formula>
    </cfRule>
  </conditionalFormatting>
  <conditionalFormatting sqref="F1055">
    <cfRule type="cellIs" dxfId="2" priority="317" stopIfTrue="1" operator="lessThan">
      <formula>0</formula>
    </cfRule>
  </conditionalFormatting>
  <conditionalFormatting sqref="F1056">
    <cfRule type="cellIs" dxfId="2" priority="316" stopIfTrue="1" operator="lessThan">
      <formula>0</formula>
    </cfRule>
  </conditionalFormatting>
  <conditionalFormatting sqref="F1057">
    <cfRule type="cellIs" dxfId="2" priority="315" stopIfTrue="1" operator="lessThan">
      <formula>0</formula>
    </cfRule>
  </conditionalFormatting>
  <conditionalFormatting sqref="F1058">
    <cfRule type="cellIs" dxfId="2" priority="314" stopIfTrue="1" operator="lessThan">
      <formula>0</formula>
    </cfRule>
  </conditionalFormatting>
  <conditionalFormatting sqref="F1059">
    <cfRule type="cellIs" dxfId="2" priority="313" stopIfTrue="1" operator="lessThan">
      <formula>0</formula>
    </cfRule>
  </conditionalFormatting>
  <conditionalFormatting sqref="F1060">
    <cfRule type="cellIs" dxfId="2" priority="312" stopIfTrue="1" operator="lessThan">
      <formula>0</formula>
    </cfRule>
  </conditionalFormatting>
  <conditionalFormatting sqref="F1061">
    <cfRule type="cellIs" dxfId="2" priority="311" stopIfTrue="1" operator="lessThan">
      <formula>0</formula>
    </cfRule>
  </conditionalFormatting>
  <conditionalFormatting sqref="F1062">
    <cfRule type="cellIs" dxfId="2" priority="310" stopIfTrue="1" operator="lessThan">
      <formula>0</formula>
    </cfRule>
  </conditionalFormatting>
  <conditionalFormatting sqref="F1063">
    <cfRule type="cellIs" dxfId="2" priority="309" stopIfTrue="1" operator="lessThan">
      <formula>0</formula>
    </cfRule>
  </conditionalFormatting>
  <conditionalFormatting sqref="F1064">
    <cfRule type="cellIs" dxfId="2" priority="308" stopIfTrue="1" operator="lessThan">
      <formula>0</formula>
    </cfRule>
  </conditionalFormatting>
  <conditionalFormatting sqref="F1065">
    <cfRule type="cellIs" dxfId="2" priority="307" stopIfTrue="1" operator="lessThan">
      <formula>0</formula>
    </cfRule>
  </conditionalFormatting>
  <conditionalFormatting sqref="F1066">
    <cfRule type="cellIs" dxfId="2" priority="306" stopIfTrue="1" operator="lessThan">
      <formula>0</formula>
    </cfRule>
  </conditionalFormatting>
  <conditionalFormatting sqref="F1067">
    <cfRule type="cellIs" dxfId="2" priority="305" stopIfTrue="1" operator="lessThan">
      <formula>0</formula>
    </cfRule>
  </conditionalFormatting>
  <conditionalFormatting sqref="F1068">
    <cfRule type="cellIs" dxfId="2" priority="304" stopIfTrue="1" operator="lessThan">
      <formula>0</formula>
    </cfRule>
  </conditionalFormatting>
  <conditionalFormatting sqref="F1069">
    <cfRule type="cellIs" dxfId="2" priority="303" stopIfTrue="1" operator="lessThan">
      <formula>0</formula>
    </cfRule>
  </conditionalFormatting>
  <conditionalFormatting sqref="F1070">
    <cfRule type="cellIs" dxfId="2" priority="302" stopIfTrue="1" operator="lessThan">
      <formula>0</formula>
    </cfRule>
  </conditionalFormatting>
  <conditionalFormatting sqref="F1071">
    <cfRule type="cellIs" dxfId="2" priority="301" stopIfTrue="1" operator="lessThan">
      <formula>0</formula>
    </cfRule>
  </conditionalFormatting>
  <conditionalFormatting sqref="F1072">
    <cfRule type="cellIs" dxfId="2" priority="300" stopIfTrue="1" operator="lessThan">
      <formula>0</formula>
    </cfRule>
  </conditionalFormatting>
  <conditionalFormatting sqref="F1073">
    <cfRule type="cellIs" dxfId="2" priority="299" stopIfTrue="1" operator="lessThan">
      <formula>0</formula>
    </cfRule>
  </conditionalFormatting>
  <conditionalFormatting sqref="F1074">
    <cfRule type="cellIs" dxfId="2" priority="298" stopIfTrue="1" operator="lessThan">
      <formula>0</formula>
    </cfRule>
  </conditionalFormatting>
  <conditionalFormatting sqref="F1075">
    <cfRule type="cellIs" dxfId="2" priority="297" stopIfTrue="1" operator="lessThan">
      <formula>0</formula>
    </cfRule>
  </conditionalFormatting>
  <conditionalFormatting sqref="F1076">
    <cfRule type="cellIs" dxfId="2" priority="296" stopIfTrue="1" operator="lessThan">
      <formula>0</formula>
    </cfRule>
  </conditionalFormatting>
  <conditionalFormatting sqref="F1077">
    <cfRule type="cellIs" dxfId="2" priority="295" stopIfTrue="1" operator="lessThan">
      <formula>0</formula>
    </cfRule>
  </conditionalFormatting>
  <conditionalFormatting sqref="F1078">
    <cfRule type="cellIs" dxfId="2" priority="294" stopIfTrue="1" operator="lessThan">
      <formula>0</formula>
    </cfRule>
  </conditionalFormatting>
  <conditionalFormatting sqref="F1079">
    <cfRule type="cellIs" dxfId="2" priority="293" stopIfTrue="1" operator="lessThan">
      <formula>0</formula>
    </cfRule>
  </conditionalFormatting>
  <conditionalFormatting sqref="F1080">
    <cfRule type="cellIs" dxfId="2" priority="292" stopIfTrue="1" operator="lessThan">
      <formula>0</formula>
    </cfRule>
  </conditionalFormatting>
  <conditionalFormatting sqref="F1081">
    <cfRule type="cellIs" dxfId="2" priority="291" stopIfTrue="1" operator="lessThan">
      <formula>0</formula>
    </cfRule>
  </conditionalFormatting>
  <conditionalFormatting sqref="F1082">
    <cfRule type="cellIs" dxfId="2" priority="290" stopIfTrue="1" operator="lessThan">
      <formula>0</formula>
    </cfRule>
  </conditionalFormatting>
  <conditionalFormatting sqref="F1083">
    <cfRule type="cellIs" dxfId="2" priority="289" stopIfTrue="1" operator="lessThan">
      <formula>0</formula>
    </cfRule>
  </conditionalFormatting>
  <conditionalFormatting sqref="F1084">
    <cfRule type="cellIs" dxfId="2" priority="288" stopIfTrue="1" operator="lessThan">
      <formula>0</formula>
    </cfRule>
  </conditionalFormatting>
  <conditionalFormatting sqref="F1085">
    <cfRule type="cellIs" dxfId="2" priority="287" stopIfTrue="1" operator="lessThan">
      <formula>0</formula>
    </cfRule>
  </conditionalFormatting>
  <conditionalFormatting sqref="F1086">
    <cfRule type="cellIs" dxfId="2" priority="286" stopIfTrue="1" operator="lessThan">
      <formula>0</formula>
    </cfRule>
  </conditionalFormatting>
  <conditionalFormatting sqref="F1087">
    <cfRule type="cellIs" dxfId="2" priority="285" stopIfTrue="1" operator="lessThan">
      <formula>0</formula>
    </cfRule>
  </conditionalFormatting>
  <conditionalFormatting sqref="F1088">
    <cfRule type="cellIs" dxfId="2" priority="284" stopIfTrue="1" operator="lessThan">
      <formula>0</formula>
    </cfRule>
  </conditionalFormatting>
  <conditionalFormatting sqref="F1089">
    <cfRule type="cellIs" dxfId="2" priority="283" stopIfTrue="1" operator="lessThan">
      <formula>0</formula>
    </cfRule>
  </conditionalFormatting>
  <conditionalFormatting sqref="F1090">
    <cfRule type="cellIs" dxfId="2" priority="282" stopIfTrue="1" operator="lessThan">
      <formula>0</formula>
    </cfRule>
  </conditionalFormatting>
  <conditionalFormatting sqref="F1091">
    <cfRule type="cellIs" dxfId="2" priority="281" stopIfTrue="1" operator="lessThan">
      <formula>0</formula>
    </cfRule>
  </conditionalFormatting>
  <conditionalFormatting sqref="F1092">
    <cfRule type="cellIs" dxfId="2" priority="280" stopIfTrue="1" operator="lessThan">
      <formula>0</formula>
    </cfRule>
  </conditionalFormatting>
  <conditionalFormatting sqref="F1093">
    <cfRule type="cellIs" dxfId="2" priority="279" stopIfTrue="1" operator="lessThan">
      <formula>0</formula>
    </cfRule>
  </conditionalFormatting>
  <conditionalFormatting sqref="F1094">
    <cfRule type="cellIs" dxfId="2" priority="278" stopIfTrue="1" operator="lessThan">
      <formula>0</formula>
    </cfRule>
  </conditionalFormatting>
  <conditionalFormatting sqref="F1095">
    <cfRule type="cellIs" dxfId="2" priority="277" stopIfTrue="1" operator="lessThan">
      <formula>0</formula>
    </cfRule>
  </conditionalFormatting>
  <conditionalFormatting sqref="F1096">
    <cfRule type="cellIs" dxfId="2" priority="276" stopIfTrue="1" operator="lessThan">
      <formula>0</formula>
    </cfRule>
  </conditionalFormatting>
  <conditionalFormatting sqref="F1097">
    <cfRule type="cellIs" dxfId="2" priority="275" stopIfTrue="1" operator="lessThan">
      <formula>0</formula>
    </cfRule>
  </conditionalFormatting>
  <conditionalFormatting sqref="F1098">
    <cfRule type="cellIs" dxfId="2" priority="274" stopIfTrue="1" operator="lessThan">
      <formula>0</formula>
    </cfRule>
  </conditionalFormatting>
  <conditionalFormatting sqref="F1099">
    <cfRule type="cellIs" dxfId="2" priority="273" stopIfTrue="1" operator="lessThan">
      <formula>0</formula>
    </cfRule>
  </conditionalFormatting>
  <conditionalFormatting sqref="F1100">
    <cfRule type="cellIs" dxfId="2" priority="272" stopIfTrue="1" operator="lessThan">
      <formula>0</formula>
    </cfRule>
  </conditionalFormatting>
  <conditionalFormatting sqref="F1101">
    <cfRule type="cellIs" dxfId="2" priority="271" stopIfTrue="1" operator="lessThan">
      <formula>0</formula>
    </cfRule>
  </conditionalFormatting>
  <conditionalFormatting sqref="F1102">
    <cfRule type="cellIs" dxfId="2" priority="270" stopIfTrue="1" operator="lessThan">
      <formula>0</formula>
    </cfRule>
  </conditionalFormatting>
  <conditionalFormatting sqref="F1103">
    <cfRule type="cellIs" dxfId="2" priority="269" stopIfTrue="1" operator="lessThan">
      <formula>0</formula>
    </cfRule>
  </conditionalFormatting>
  <conditionalFormatting sqref="F1104">
    <cfRule type="cellIs" dxfId="2" priority="268" stopIfTrue="1" operator="lessThan">
      <formula>0</formula>
    </cfRule>
  </conditionalFormatting>
  <conditionalFormatting sqref="F1105">
    <cfRule type="cellIs" dxfId="2" priority="267" stopIfTrue="1" operator="lessThan">
      <formula>0</formula>
    </cfRule>
  </conditionalFormatting>
  <conditionalFormatting sqref="F1106">
    <cfRule type="cellIs" dxfId="2" priority="266" stopIfTrue="1" operator="lessThan">
      <formula>0</formula>
    </cfRule>
  </conditionalFormatting>
  <conditionalFormatting sqref="F1107">
    <cfRule type="cellIs" dxfId="2" priority="265" stopIfTrue="1" operator="lessThan">
      <formula>0</formula>
    </cfRule>
  </conditionalFormatting>
  <conditionalFormatting sqref="F1108">
    <cfRule type="cellIs" dxfId="2" priority="264" stopIfTrue="1" operator="lessThan">
      <formula>0</formula>
    </cfRule>
  </conditionalFormatting>
  <conditionalFormatting sqref="F1109">
    <cfRule type="cellIs" dxfId="2" priority="263" stopIfTrue="1" operator="lessThan">
      <formula>0</formula>
    </cfRule>
  </conditionalFormatting>
  <conditionalFormatting sqref="F1110">
    <cfRule type="cellIs" dxfId="2" priority="262" stopIfTrue="1" operator="lessThan">
      <formula>0</formula>
    </cfRule>
  </conditionalFormatting>
  <conditionalFormatting sqref="F1111">
    <cfRule type="cellIs" dxfId="2" priority="261" stopIfTrue="1" operator="lessThan">
      <formula>0</formula>
    </cfRule>
  </conditionalFormatting>
  <conditionalFormatting sqref="F1112">
    <cfRule type="cellIs" dxfId="2" priority="260" stopIfTrue="1" operator="lessThan">
      <formula>0</formula>
    </cfRule>
  </conditionalFormatting>
  <conditionalFormatting sqref="F1113">
    <cfRule type="cellIs" dxfId="2" priority="259" stopIfTrue="1" operator="lessThan">
      <formula>0</formula>
    </cfRule>
  </conditionalFormatting>
  <conditionalFormatting sqref="F1114">
    <cfRule type="cellIs" dxfId="2" priority="258" stopIfTrue="1" operator="lessThan">
      <formula>0</formula>
    </cfRule>
  </conditionalFormatting>
  <conditionalFormatting sqref="F1115">
    <cfRule type="cellIs" dxfId="2" priority="257" stopIfTrue="1" operator="lessThan">
      <formula>0</formula>
    </cfRule>
  </conditionalFormatting>
  <conditionalFormatting sqref="F1116">
    <cfRule type="cellIs" dxfId="2" priority="256" stopIfTrue="1" operator="lessThan">
      <formula>0</formula>
    </cfRule>
  </conditionalFormatting>
  <conditionalFormatting sqref="F1117">
    <cfRule type="cellIs" dxfId="2" priority="255" stopIfTrue="1" operator="lessThan">
      <formula>0</formula>
    </cfRule>
  </conditionalFormatting>
  <conditionalFormatting sqref="F1118">
    <cfRule type="cellIs" dxfId="2" priority="254" stopIfTrue="1" operator="lessThan">
      <formula>0</formula>
    </cfRule>
  </conditionalFormatting>
  <conditionalFormatting sqref="F1119">
    <cfRule type="cellIs" dxfId="2" priority="253" stopIfTrue="1" operator="lessThan">
      <formula>0</formula>
    </cfRule>
  </conditionalFormatting>
  <conditionalFormatting sqref="F1120">
    <cfRule type="cellIs" dxfId="2" priority="252" stopIfTrue="1" operator="lessThan">
      <formula>0</formula>
    </cfRule>
  </conditionalFormatting>
  <conditionalFormatting sqref="F1121">
    <cfRule type="cellIs" dxfId="2" priority="251" stopIfTrue="1" operator="lessThan">
      <formula>0</formula>
    </cfRule>
  </conditionalFormatting>
  <conditionalFormatting sqref="F1122">
    <cfRule type="cellIs" dxfId="2" priority="250" stopIfTrue="1" operator="lessThan">
      <formula>0</formula>
    </cfRule>
  </conditionalFormatting>
  <conditionalFormatting sqref="F1123">
    <cfRule type="cellIs" dxfId="2" priority="249" stopIfTrue="1" operator="lessThan">
      <formula>0</formula>
    </cfRule>
  </conditionalFormatting>
  <conditionalFormatting sqref="F1124">
    <cfRule type="cellIs" dxfId="2" priority="248" stopIfTrue="1" operator="lessThan">
      <formula>0</formula>
    </cfRule>
  </conditionalFormatting>
  <conditionalFormatting sqref="F1125">
    <cfRule type="cellIs" dxfId="2" priority="247" stopIfTrue="1" operator="lessThan">
      <formula>0</formula>
    </cfRule>
  </conditionalFormatting>
  <conditionalFormatting sqref="F1126">
    <cfRule type="cellIs" dxfId="2" priority="246" stopIfTrue="1" operator="lessThan">
      <formula>0</formula>
    </cfRule>
  </conditionalFormatting>
  <conditionalFormatting sqref="F1127">
    <cfRule type="cellIs" dxfId="2" priority="245" stopIfTrue="1" operator="lessThan">
      <formula>0</formula>
    </cfRule>
  </conditionalFormatting>
  <conditionalFormatting sqref="F1128">
    <cfRule type="cellIs" dxfId="2" priority="244" stopIfTrue="1" operator="lessThan">
      <formula>0</formula>
    </cfRule>
  </conditionalFormatting>
  <conditionalFormatting sqref="F1129">
    <cfRule type="cellIs" dxfId="2" priority="243" stopIfTrue="1" operator="lessThan">
      <formula>0</formula>
    </cfRule>
  </conditionalFormatting>
  <conditionalFormatting sqref="F1130">
    <cfRule type="cellIs" dxfId="2" priority="242" stopIfTrue="1" operator="lessThan">
      <formula>0</formula>
    </cfRule>
  </conditionalFormatting>
  <conditionalFormatting sqref="F1131">
    <cfRule type="cellIs" dxfId="2" priority="241" stopIfTrue="1" operator="lessThan">
      <formula>0</formula>
    </cfRule>
  </conditionalFormatting>
  <conditionalFormatting sqref="F1132">
    <cfRule type="cellIs" dxfId="2" priority="240" stopIfTrue="1" operator="lessThan">
      <formula>0</formula>
    </cfRule>
  </conditionalFormatting>
  <conditionalFormatting sqref="F1133">
    <cfRule type="cellIs" dxfId="2" priority="239" stopIfTrue="1" operator="lessThan">
      <formula>0</formula>
    </cfRule>
  </conditionalFormatting>
  <conditionalFormatting sqref="F1134">
    <cfRule type="cellIs" dxfId="2" priority="238" stopIfTrue="1" operator="lessThan">
      <formula>0</formula>
    </cfRule>
  </conditionalFormatting>
  <conditionalFormatting sqref="F1135">
    <cfRule type="cellIs" dxfId="2" priority="237" stopIfTrue="1" operator="lessThan">
      <formula>0</formula>
    </cfRule>
  </conditionalFormatting>
  <conditionalFormatting sqref="F1136">
    <cfRule type="cellIs" dxfId="2" priority="236" stopIfTrue="1" operator="lessThan">
      <formula>0</formula>
    </cfRule>
  </conditionalFormatting>
  <conditionalFormatting sqref="F1137">
    <cfRule type="cellIs" dxfId="2" priority="235" stopIfTrue="1" operator="lessThan">
      <formula>0</formula>
    </cfRule>
  </conditionalFormatting>
  <conditionalFormatting sqref="F1138">
    <cfRule type="cellIs" dxfId="2" priority="234" stopIfTrue="1" operator="lessThan">
      <formula>0</formula>
    </cfRule>
  </conditionalFormatting>
  <conditionalFormatting sqref="F1139">
    <cfRule type="cellIs" dxfId="2" priority="233" stopIfTrue="1" operator="lessThan">
      <formula>0</formula>
    </cfRule>
  </conditionalFormatting>
  <conditionalFormatting sqref="F1140">
    <cfRule type="cellIs" dxfId="2" priority="232" stopIfTrue="1" operator="lessThan">
      <formula>0</formula>
    </cfRule>
  </conditionalFormatting>
  <conditionalFormatting sqref="F1141">
    <cfRule type="cellIs" dxfId="2" priority="231" stopIfTrue="1" operator="lessThan">
      <formula>0</formula>
    </cfRule>
  </conditionalFormatting>
  <conditionalFormatting sqref="F1142">
    <cfRule type="cellIs" dxfId="2" priority="230" stopIfTrue="1" operator="lessThan">
      <formula>0</formula>
    </cfRule>
  </conditionalFormatting>
  <conditionalFormatting sqref="F1143">
    <cfRule type="cellIs" dxfId="2" priority="229" stopIfTrue="1" operator="lessThan">
      <formula>0</formula>
    </cfRule>
  </conditionalFormatting>
  <conditionalFormatting sqref="F1144">
    <cfRule type="cellIs" dxfId="2" priority="228" stopIfTrue="1" operator="lessThan">
      <formula>0</formula>
    </cfRule>
  </conditionalFormatting>
  <conditionalFormatting sqref="F1145">
    <cfRule type="cellIs" dxfId="2" priority="227" stopIfTrue="1" operator="lessThan">
      <formula>0</formula>
    </cfRule>
  </conditionalFormatting>
  <conditionalFormatting sqref="F1146">
    <cfRule type="cellIs" dxfId="2" priority="226" stopIfTrue="1" operator="lessThan">
      <formula>0</formula>
    </cfRule>
  </conditionalFormatting>
  <conditionalFormatting sqref="F1147">
    <cfRule type="cellIs" dxfId="2" priority="225" stopIfTrue="1" operator="lessThan">
      <formula>0</formula>
    </cfRule>
  </conditionalFormatting>
  <conditionalFormatting sqref="F1148">
    <cfRule type="cellIs" dxfId="2" priority="224" stopIfTrue="1" operator="lessThan">
      <formula>0</formula>
    </cfRule>
  </conditionalFormatting>
  <conditionalFormatting sqref="F1149">
    <cfRule type="cellIs" dxfId="2" priority="223" stopIfTrue="1" operator="lessThan">
      <formula>0</formula>
    </cfRule>
  </conditionalFormatting>
  <conditionalFormatting sqref="F1150">
    <cfRule type="cellIs" dxfId="2" priority="222" stopIfTrue="1" operator="lessThan">
      <formula>0</formula>
    </cfRule>
  </conditionalFormatting>
  <conditionalFormatting sqref="F1151">
    <cfRule type="cellIs" dxfId="2" priority="221" stopIfTrue="1" operator="lessThan">
      <formula>0</formula>
    </cfRule>
  </conditionalFormatting>
  <conditionalFormatting sqref="F1152">
    <cfRule type="cellIs" dxfId="2" priority="220" stopIfTrue="1" operator="lessThan">
      <formula>0</formula>
    </cfRule>
  </conditionalFormatting>
  <conditionalFormatting sqref="F1153">
    <cfRule type="cellIs" dxfId="2" priority="219" stopIfTrue="1" operator="lessThan">
      <formula>0</formula>
    </cfRule>
  </conditionalFormatting>
  <conditionalFormatting sqref="F1154">
    <cfRule type="cellIs" dxfId="2" priority="218" stopIfTrue="1" operator="lessThan">
      <formula>0</formula>
    </cfRule>
  </conditionalFormatting>
  <conditionalFormatting sqref="F1155">
    <cfRule type="cellIs" dxfId="2" priority="217" stopIfTrue="1" operator="lessThan">
      <formula>0</formula>
    </cfRule>
  </conditionalFormatting>
  <conditionalFormatting sqref="F1156">
    <cfRule type="cellIs" dxfId="2" priority="216" stopIfTrue="1" operator="lessThan">
      <formula>0</formula>
    </cfRule>
  </conditionalFormatting>
  <conditionalFormatting sqref="F1157">
    <cfRule type="cellIs" dxfId="2" priority="215" stopIfTrue="1" operator="lessThan">
      <formula>0</formula>
    </cfRule>
  </conditionalFormatting>
  <conditionalFormatting sqref="F1158">
    <cfRule type="cellIs" dxfId="2" priority="214" stopIfTrue="1" operator="lessThan">
      <formula>0</formula>
    </cfRule>
  </conditionalFormatting>
  <conditionalFormatting sqref="F1159">
    <cfRule type="cellIs" dxfId="2" priority="213" stopIfTrue="1" operator="lessThan">
      <formula>0</formula>
    </cfRule>
  </conditionalFormatting>
  <conditionalFormatting sqref="F1160">
    <cfRule type="cellIs" dxfId="2" priority="212" stopIfTrue="1" operator="lessThan">
      <formula>0</formula>
    </cfRule>
  </conditionalFormatting>
  <conditionalFormatting sqref="F1161">
    <cfRule type="cellIs" dxfId="2" priority="211" stopIfTrue="1" operator="lessThan">
      <formula>0</formula>
    </cfRule>
  </conditionalFormatting>
  <conditionalFormatting sqref="F1162">
    <cfRule type="cellIs" dxfId="2" priority="210" stopIfTrue="1" operator="lessThan">
      <formula>0</formula>
    </cfRule>
  </conditionalFormatting>
  <conditionalFormatting sqref="F1163">
    <cfRule type="cellIs" dxfId="2" priority="209" stopIfTrue="1" operator="lessThan">
      <formula>0</formula>
    </cfRule>
  </conditionalFormatting>
  <conditionalFormatting sqref="F1164">
    <cfRule type="cellIs" dxfId="2" priority="208" stopIfTrue="1" operator="lessThan">
      <formula>0</formula>
    </cfRule>
  </conditionalFormatting>
  <conditionalFormatting sqref="F1165">
    <cfRule type="cellIs" dxfId="2" priority="207" stopIfTrue="1" operator="lessThan">
      <formula>0</formula>
    </cfRule>
  </conditionalFormatting>
  <conditionalFormatting sqref="F1166">
    <cfRule type="cellIs" dxfId="2" priority="206" stopIfTrue="1" operator="lessThan">
      <formula>0</formula>
    </cfRule>
  </conditionalFormatting>
  <conditionalFormatting sqref="F1167">
    <cfRule type="cellIs" dxfId="2" priority="205" stopIfTrue="1" operator="lessThan">
      <formula>0</formula>
    </cfRule>
  </conditionalFormatting>
  <conditionalFormatting sqref="F1168">
    <cfRule type="cellIs" dxfId="2" priority="204" stopIfTrue="1" operator="lessThan">
      <formula>0</formula>
    </cfRule>
  </conditionalFormatting>
  <conditionalFormatting sqref="F1169">
    <cfRule type="cellIs" dxfId="2" priority="203" stopIfTrue="1" operator="lessThan">
      <formula>0</formula>
    </cfRule>
  </conditionalFormatting>
  <conditionalFormatting sqref="F1170">
    <cfRule type="cellIs" dxfId="2" priority="202" stopIfTrue="1" operator="lessThan">
      <formula>0</formula>
    </cfRule>
  </conditionalFormatting>
  <conditionalFormatting sqref="F1171">
    <cfRule type="cellIs" dxfId="2" priority="201" stopIfTrue="1" operator="lessThan">
      <formula>0</formula>
    </cfRule>
  </conditionalFormatting>
  <conditionalFormatting sqref="F1172">
    <cfRule type="cellIs" dxfId="2" priority="200" stopIfTrue="1" operator="lessThan">
      <formula>0</formula>
    </cfRule>
  </conditionalFormatting>
  <conditionalFormatting sqref="F1173">
    <cfRule type="cellIs" dxfId="2" priority="199" stopIfTrue="1" operator="lessThan">
      <formula>0</formula>
    </cfRule>
  </conditionalFormatting>
  <conditionalFormatting sqref="F1174">
    <cfRule type="cellIs" dxfId="2" priority="198" stopIfTrue="1" operator="lessThan">
      <formula>0</formula>
    </cfRule>
  </conditionalFormatting>
  <conditionalFormatting sqref="F1175">
    <cfRule type="cellIs" dxfId="2" priority="197" stopIfTrue="1" operator="lessThan">
      <formula>0</formula>
    </cfRule>
  </conditionalFormatting>
  <conditionalFormatting sqref="F1176">
    <cfRule type="cellIs" dxfId="2" priority="196" stopIfTrue="1" operator="lessThan">
      <formula>0</formula>
    </cfRule>
  </conditionalFormatting>
  <conditionalFormatting sqref="F1177">
    <cfRule type="cellIs" dxfId="2" priority="195" stopIfTrue="1" operator="lessThan">
      <formula>0</formula>
    </cfRule>
  </conditionalFormatting>
  <conditionalFormatting sqref="F1178">
    <cfRule type="cellIs" dxfId="2" priority="194" stopIfTrue="1" operator="lessThan">
      <formula>0</formula>
    </cfRule>
  </conditionalFormatting>
  <conditionalFormatting sqref="F1179">
    <cfRule type="cellIs" dxfId="2" priority="193" stopIfTrue="1" operator="lessThan">
      <formula>0</formula>
    </cfRule>
  </conditionalFormatting>
  <conditionalFormatting sqref="F1180">
    <cfRule type="cellIs" dxfId="2" priority="192" stopIfTrue="1" operator="lessThan">
      <formula>0</formula>
    </cfRule>
  </conditionalFormatting>
  <conditionalFormatting sqref="F1181">
    <cfRule type="cellIs" dxfId="2" priority="191" stopIfTrue="1" operator="lessThan">
      <formula>0</formula>
    </cfRule>
  </conditionalFormatting>
  <conditionalFormatting sqref="F1182">
    <cfRule type="cellIs" dxfId="2" priority="190" stopIfTrue="1" operator="lessThan">
      <formula>0</formula>
    </cfRule>
  </conditionalFormatting>
  <conditionalFormatting sqref="F1183">
    <cfRule type="cellIs" dxfId="2" priority="189" stopIfTrue="1" operator="lessThan">
      <formula>0</formula>
    </cfRule>
  </conditionalFormatting>
  <conditionalFormatting sqref="F1184">
    <cfRule type="cellIs" dxfId="2" priority="188" stopIfTrue="1" operator="lessThan">
      <formula>0</formula>
    </cfRule>
  </conditionalFormatting>
  <conditionalFormatting sqref="F1185">
    <cfRule type="cellIs" dxfId="2" priority="187" stopIfTrue="1" operator="lessThan">
      <formula>0</formula>
    </cfRule>
  </conditionalFormatting>
  <conditionalFormatting sqref="F1186">
    <cfRule type="cellIs" dxfId="2" priority="186" stopIfTrue="1" operator="lessThan">
      <formula>0</formula>
    </cfRule>
  </conditionalFormatting>
  <conditionalFormatting sqref="F1187">
    <cfRule type="cellIs" dxfId="2" priority="185" stopIfTrue="1" operator="lessThan">
      <formula>0</formula>
    </cfRule>
  </conditionalFormatting>
  <conditionalFormatting sqref="F1188">
    <cfRule type="cellIs" dxfId="2" priority="184" stopIfTrue="1" operator="lessThan">
      <formula>0</formula>
    </cfRule>
  </conditionalFormatting>
  <conditionalFormatting sqref="F1189">
    <cfRule type="cellIs" dxfId="2" priority="183" stopIfTrue="1" operator="lessThan">
      <formula>0</formula>
    </cfRule>
  </conditionalFormatting>
  <conditionalFormatting sqref="F1190">
    <cfRule type="cellIs" dxfId="2" priority="182" stopIfTrue="1" operator="lessThan">
      <formula>0</formula>
    </cfRule>
  </conditionalFormatting>
  <conditionalFormatting sqref="F1191">
    <cfRule type="cellIs" dxfId="2" priority="181" stopIfTrue="1" operator="lessThan">
      <formula>0</formula>
    </cfRule>
  </conditionalFormatting>
  <conditionalFormatting sqref="F1192">
    <cfRule type="cellIs" dxfId="2" priority="180" stopIfTrue="1" operator="lessThan">
      <formula>0</formula>
    </cfRule>
  </conditionalFormatting>
  <conditionalFormatting sqref="F1193">
    <cfRule type="cellIs" dxfId="2" priority="179" stopIfTrue="1" operator="lessThan">
      <formula>0</formula>
    </cfRule>
  </conditionalFormatting>
  <conditionalFormatting sqref="F1194">
    <cfRule type="cellIs" dxfId="2" priority="178" stopIfTrue="1" operator="lessThan">
      <formula>0</formula>
    </cfRule>
  </conditionalFormatting>
  <conditionalFormatting sqref="F1195">
    <cfRule type="cellIs" dxfId="2" priority="177" stopIfTrue="1" operator="lessThan">
      <formula>0</formula>
    </cfRule>
  </conditionalFormatting>
  <conditionalFormatting sqref="F1196">
    <cfRule type="cellIs" dxfId="2" priority="176" stopIfTrue="1" operator="lessThan">
      <formula>0</formula>
    </cfRule>
  </conditionalFormatting>
  <conditionalFormatting sqref="F1197">
    <cfRule type="cellIs" dxfId="2" priority="175" stopIfTrue="1" operator="lessThan">
      <formula>0</formula>
    </cfRule>
  </conditionalFormatting>
  <conditionalFormatting sqref="F1198">
    <cfRule type="cellIs" dxfId="2" priority="174" stopIfTrue="1" operator="lessThan">
      <formula>0</formula>
    </cfRule>
  </conditionalFormatting>
  <conditionalFormatting sqref="F1199">
    <cfRule type="cellIs" dxfId="2" priority="173" stopIfTrue="1" operator="lessThan">
      <formula>0</formula>
    </cfRule>
  </conditionalFormatting>
  <conditionalFormatting sqref="F1200">
    <cfRule type="cellIs" dxfId="2" priority="172" stopIfTrue="1" operator="lessThan">
      <formula>0</formula>
    </cfRule>
  </conditionalFormatting>
  <conditionalFormatting sqref="F1201">
    <cfRule type="cellIs" dxfId="2" priority="171" stopIfTrue="1" operator="lessThan">
      <formula>0</formula>
    </cfRule>
  </conditionalFormatting>
  <conditionalFormatting sqref="F1202">
    <cfRule type="cellIs" dxfId="2" priority="170" stopIfTrue="1" operator="lessThan">
      <formula>0</formula>
    </cfRule>
  </conditionalFormatting>
  <conditionalFormatting sqref="F1203">
    <cfRule type="cellIs" dxfId="2" priority="169" stopIfTrue="1" operator="lessThan">
      <formula>0</formula>
    </cfRule>
  </conditionalFormatting>
  <conditionalFormatting sqref="F1204">
    <cfRule type="cellIs" dxfId="2" priority="168" stopIfTrue="1" operator="lessThan">
      <formula>0</formula>
    </cfRule>
  </conditionalFormatting>
  <conditionalFormatting sqref="F1205">
    <cfRule type="cellIs" dxfId="2" priority="167" stopIfTrue="1" operator="lessThan">
      <formula>0</formula>
    </cfRule>
  </conditionalFormatting>
  <conditionalFormatting sqref="F1206">
    <cfRule type="cellIs" dxfId="2" priority="166" stopIfTrue="1" operator="lessThan">
      <formula>0</formula>
    </cfRule>
  </conditionalFormatting>
  <conditionalFormatting sqref="F1207">
    <cfRule type="cellIs" dxfId="2" priority="165" stopIfTrue="1" operator="lessThan">
      <formula>0</formula>
    </cfRule>
  </conditionalFormatting>
  <conditionalFormatting sqref="F1208">
    <cfRule type="cellIs" dxfId="2" priority="164" stopIfTrue="1" operator="lessThan">
      <formula>0</formula>
    </cfRule>
  </conditionalFormatting>
  <conditionalFormatting sqref="F1209">
    <cfRule type="cellIs" dxfId="2" priority="163" stopIfTrue="1" operator="lessThan">
      <formula>0</formula>
    </cfRule>
  </conditionalFormatting>
  <conditionalFormatting sqref="F1210">
    <cfRule type="cellIs" dxfId="2" priority="162" stopIfTrue="1" operator="lessThan">
      <formula>0</formula>
    </cfRule>
  </conditionalFormatting>
  <conditionalFormatting sqref="F1211">
    <cfRule type="cellIs" dxfId="2" priority="161" stopIfTrue="1" operator="lessThan">
      <formula>0</formula>
    </cfRule>
  </conditionalFormatting>
  <conditionalFormatting sqref="F1212">
    <cfRule type="cellIs" dxfId="2" priority="160" stopIfTrue="1" operator="lessThan">
      <formula>0</formula>
    </cfRule>
  </conditionalFormatting>
  <conditionalFormatting sqref="F1213">
    <cfRule type="cellIs" dxfId="2" priority="159" stopIfTrue="1" operator="lessThan">
      <formula>0</formula>
    </cfRule>
  </conditionalFormatting>
  <conditionalFormatting sqref="F1214">
    <cfRule type="cellIs" dxfId="2" priority="158" stopIfTrue="1" operator="lessThan">
      <formula>0</formula>
    </cfRule>
  </conditionalFormatting>
  <conditionalFormatting sqref="F1215">
    <cfRule type="cellIs" dxfId="2" priority="157" stopIfTrue="1" operator="lessThan">
      <formula>0</formula>
    </cfRule>
  </conditionalFormatting>
  <conditionalFormatting sqref="F1216">
    <cfRule type="cellIs" dxfId="2" priority="156" stopIfTrue="1" operator="lessThan">
      <formula>0</formula>
    </cfRule>
  </conditionalFormatting>
  <conditionalFormatting sqref="F1217">
    <cfRule type="cellIs" dxfId="2" priority="155" stopIfTrue="1" operator="lessThan">
      <formula>0</formula>
    </cfRule>
  </conditionalFormatting>
  <conditionalFormatting sqref="F1218">
    <cfRule type="cellIs" dxfId="2" priority="154" stopIfTrue="1" operator="lessThan">
      <formula>0</formula>
    </cfRule>
  </conditionalFormatting>
  <conditionalFormatting sqref="F1219">
    <cfRule type="cellIs" dxfId="2" priority="153" stopIfTrue="1" operator="lessThan">
      <formula>0</formula>
    </cfRule>
  </conditionalFormatting>
  <conditionalFormatting sqref="F1220">
    <cfRule type="cellIs" dxfId="2" priority="152" stopIfTrue="1" operator="lessThan">
      <formula>0</formula>
    </cfRule>
  </conditionalFormatting>
  <conditionalFormatting sqref="F1221">
    <cfRule type="cellIs" dxfId="2" priority="151" stopIfTrue="1" operator="lessThan">
      <formula>0</formula>
    </cfRule>
  </conditionalFormatting>
  <conditionalFormatting sqref="F1222">
    <cfRule type="cellIs" dxfId="2" priority="150" stopIfTrue="1" operator="lessThan">
      <formula>0</formula>
    </cfRule>
  </conditionalFormatting>
  <conditionalFormatting sqref="F1223">
    <cfRule type="cellIs" dxfId="2" priority="149" stopIfTrue="1" operator="lessThan">
      <formula>0</formula>
    </cfRule>
  </conditionalFormatting>
  <conditionalFormatting sqref="F1224">
    <cfRule type="cellIs" dxfId="2" priority="148" stopIfTrue="1" operator="lessThan">
      <formula>0</formula>
    </cfRule>
  </conditionalFormatting>
  <conditionalFormatting sqref="F1225">
    <cfRule type="cellIs" dxfId="2" priority="147" stopIfTrue="1" operator="lessThan">
      <formula>0</formula>
    </cfRule>
  </conditionalFormatting>
  <conditionalFormatting sqref="F1226">
    <cfRule type="cellIs" dxfId="2" priority="146" stopIfTrue="1" operator="lessThan">
      <formula>0</formula>
    </cfRule>
  </conditionalFormatting>
  <conditionalFormatting sqref="F1229">
    <cfRule type="cellIs" dxfId="2" priority="144" stopIfTrue="1" operator="lessThan">
      <formula>0</formula>
    </cfRule>
  </conditionalFormatting>
  <conditionalFormatting sqref="F1230">
    <cfRule type="cellIs" dxfId="2" priority="143" stopIfTrue="1" operator="lessThan">
      <formula>0</formula>
    </cfRule>
  </conditionalFormatting>
  <conditionalFormatting sqref="F1231">
    <cfRule type="cellIs" dxfId="2" priority="142" stopIfTrue="1" operator="lessThan">
      <formula>0</formula>
    </cfRule>
  </conditionalFormatting>
  <conditionalFormatting sqref="F1232">
    <cfRule type="cellIs" dxfId="2" priority="141" stopIfTrue="1" operator="lessThan">
      <formula>0</formula>
    </cfRule>
  </conditionalFormatting>
  <conditionalFormatting sqref="F1233">
    <cfRule type="cellIs" dxfId="2" priority="140" stopIfTrue="1" operator="lessThan">
      <formula>0</formula>
    </cfRule>
  </conditionalFormatting>
  <conditionalFormatting sqref="F1234">
    <cfRule type="cellIs" dxfId="2" priority="139" stopIfTrue="1" operator="lessThan">
      <formula>0</formula>
    </cfRule>
  </conditionalFormatting>
  <conditionalFormatting sqref="F1235">
    <cfRule type="cellIs" dxfId="2" priority="138" stopIfTrue="1" operator="lessThan">
      <formula>0</formula>
    </cfRule>
  </conditionalFormatting>
  <conditionalFormatting sqref="F1236">
    <cfRule type="cellIs" dxfId="2" priority="137" stopIfTrue="1" operator="lessThan">
      <formula>0</formula>
    </cfRule>
  </conditionalFormatting>
  <conditionalFormatting sqref="F1237">
    <cfRule type="cellIs" dxfId="2" priority="136" stopIfTrue="1" operator="lessThan">
      <formula>0</formula>
    </cfRule>
  </conditionalFormatting>
  <conditionalFormatting sqref="F1238">
    <cfRule type="cellIs" dxfId="2" priority="135" stopIfTrue="1" operator="lessThan">
      <formula>0</formula>
    </cfRule>
  </conditionalFormatting>
  <conditionalFormatting sqref="F1239">
    <cfRule type="cellIs" dxfId="2" priority="134" stopIfTrue="1" operator="lessThan">
      <formula>0</formula>
    </cfRule>
  </conditionalFormatting>
  <conditionalFormatting sqref="F1240">
    <cfRule type="cellIs" dxfId="2" priority="133" stopIfTrue="1" operator="lessThan">
      <formula>0</formula>
    </cfRule>
  </conditionalFormatting>
  <conditionalFormatting sqref="F1241">
    <cfRule type="cellIs" dxfId="2" priority="132" stopIfTrue="1" operator="lessThan">
      <formula>0</formula>
    </cfRule>
  </conditionalFormatting>
  <conditionalFormatting sqref="F1242">
    <cfRule type="cellIs" dxfId="2" priority="131" stopIfTrue="1" operator="lessThan">
      <formula>0</formula>
    </cfRule>
  </conditionalFormatting>
  <conditionalFormatting sqref="F1243">
    <cfRule type="cellIs" dxfId="2" priority="130" stopIfTrue="1" operator="lessThan">
      <formula>0</formula>
    </cfRule>
  </conditionalFormatting>
  <conditionalFormatting sqref="F1244">
    <cfRule type="cellIs" dxfId="2" priority="129" stopIfTrue="1" operator="lessThan">
      <formula>0</formula>
    </cfRule>
  </conditionalFormatting>
  <conditionalFormatting sqref="F1245">
    <cfRule type="cellIs" dxfId="2" priority="128" stopIfTrue="1" operator="lessThan">
      <formula>0</formula>
    </cfRule>
  </conditionalFormatting>
  <conditionalFormatting sqref="F1246">
    <cfRule type="cellIs" dxfId="2" priority="127" stopIfTrue="1" operator="lessThan">
      <formula>0</formula>
    </cfRule>
  </conditionalFormatting>
  <conditionalFormatting sqref="F1247">
    <cfRule type="cellIs" dxfId="2" priority="126" stopIfTrue="1" operator="lessThan">
      <formula>0</formula>
    </cfRule>
  </conditionalFormatting>
  <conditionalFormatting sqref="F1248">
    <cfRule type="cellIs" dxfId="2" priority="125" stopIfTrue="1" operator="lessThan">
      <formula>0</formula>
    </cfRule>
  </conditionalFormatting>
  <conditionalFormatting sqref="F1249">
    <cfRule type="cellIs" dxfId="2" priority="124" stopIfTrue="1" operator="lessThan">
      <formula>0</formula>
    </cfRule>
  </conditionalFormatting>
  <conditionalFormatting sqref="F1250">
    <cfRule type="cellIs" dxfId="2" priority="123" stopIfTrue="1" operator="lessThan">
      <formula>0</formula>
    </cfRule>
  </conditionalFormatting>
  <conditionalFormatting sqref="F1251">
    <cfRule type="cellIs" dxfId="2" priority="122" stopIfTrue="1" operator="lessThan">
      <formula>0</formula>
    </cfRule>
  </conditionalFormatting>
  <conditionalFormatting sqref="F1252">
    <cfRule type="cellIs" dxfId="2" priority="121" stopIfTrue="1" operator="lessThan">
      <formula>0</formula>
    </cfRule>
  </conditionalFormatting>
  <conditionalFormatting sqref="F1253">
    <cfRule type="cellIs" dxfId="2" priority="120" stopIfTrue="1" operator="lessThan">
      <formula>0</formula>
    </cfRule>
  </conditionalFormatting>
  <conditionalFormatting sqref="F1254">
    <cfRule type="cellIs" dxfId="2" priority="119" stopIfTrue="1" operator="lessThan">
      <formula>0</formula>
    </cfRule>
  </conditionalFormatting>
  <conditionalFormatting sqref="F1255">
    <cfRule type="cellIs" dxfId="2" priority="118" stopIfTrue="1" operator="lessThan">
      <formula>0</formula>
    </cfRule>
  </conditionalFormatting>
  <conditionalFormatting sqref="F1256">
    <cfRule type="cellIs" dxfId="2" priority="117" stopIfTrue="1" operator="lessThan">
      <formula>0</formula>
    </cfRule>
  </conditionalFormatting>
  <conditionalFormatting sqref="F1257">
    <cfRule type="cellIs" dxfId="2" priority="116" stopIfTrue="1" operator="lessThan">
      <formula>0</formula>
    </cfRule>
  </conditionalFormatting>
  <conditionalFormatting sqref="F1258">
    <cfRule type="cellIs" dxfId="2" priority="115" stopIfTrue="1" operator="lessThan">
      <formula>0</formula>
    </cfRule>
  </conditionalFormatting>
  <conditionalFormatting sqref="F1259">
    <cfRule type="cellIs" dxfId="2" priority="114" stopIfTrue="1" operator="lessThan">
      <formula>0</formula>
    </cfRule>
  </conditionalFormatting>
  <conditionalFormatting sqref="F1260">
    <cfRule type="cellIs" dxfId="2" priority="113" stopIfTrue="1" operator="lessThan">
      <formula>0</formula>
    </cfRule>
  </conditionalFormatting>
  <conditionalFormatting sqref="F1261">
    <cfRule type="cellIs" dxfId="2" priority="112" stopIfTrue="1" operator="lessThan">
      <formula>0</formula>
    </cfRule>
  </conditionalFormatting>
  <conditionalFormatting sqref="F1262">
    <cfRule type="cellIs" dxfId="2" priority="111" stopIfTrue="1" operator="lessThan">
      <formula>0</formula>
    </cfRule>
  </conditionalFormatting>
  <conditionalFormatting sqref="F1263">
    <cfRule type="cellIs" dxfId="2" priority="110" stopIfTrue="1" operator="lessThan">
      <formula>0</formula>
    </cfRule>
  </conditionalFormatting>
  <conditionalFormatting sqref="F1264">
    <cfRule type="cellIs" dxfId="2" priority="109" stopIfTrue="1" operator="lessThan">
      <formula>0</formula>
    </cfRule>
  </conditionalFormatting>
  <conditionalFormatting sqref="F1265">
    <cfRule type="cellIs" dxfId="2" priority="108" stopIfTrue="1" operator="lessThan">
      <formula>0</formula>
    </cfRule>
  </conditionalFormatting>
  <conditionalFormatting sqref="F1266">
    <cfRule type="cellIs" dxfId="2" priority="107" stopIfTrue="1" operator="lessThan">
      <formula>0</formula>
    </cfRule>
  </conditionalFormatting>
  <conditionalFormatting sqref="F1267">
    <cfRule type="cellIs" dxfId="2" priority="106" stopIfTrue="1" operator="lessThan">
      <formula>0</formula>
    </cfRule>
  </conditionalFormatting>
  <conditionalFormatting sqref="F1268">
    <cfRule type="cellIs" dxfId="2" priority="105" stopIfTrue="1" operator="lessThan">
      <formula>0</formula>
    </cfRule>
  </conditionalFormatting>
  <conditionalFormatting sqref="F1269">
    <cfRule type="cellIs" dxfId="2" priority="104" stopIfTrue="1" operator="lessThan">
      <formula>0</formula>
    </cfRule>
  </conditionalFormatting>
  <conditionalFormatting sqref="F1270">
    <cfRule type="cellIs" dxfId="2" priority="103" stopIfTrue="1" operator="lessThan">
      <formula>0</formula>
    </cfRule>
  </conditionalFormatting>
  <conditionalFormatting sqref="F1271">
    <cfRule type="cellIs" dxfId="2" priority="102" stopIfTrue="1" operator="lessThan">
      <formula>0</formula>
    </cfRule>
  </conditionalFormatting>
  <conditionalFormatting sqref="F1272">
    <cfRule type="cellIs" dxfId="2" priority="101" stopIfTrue="1" operator="lessThan">
      <formula>0</formula>
    </cfRule>
  </conditionalFormatting>
  <conditionalFormatting sqref="F1273">
    <cfRule type="cellIs" dxfId="2" priority="100" stopIfTrue="1" operator="lessThan">
      <formula>0</formula>
    </cfRule>
  </conditionalFormatting>
  <conditionalFormatting sqref="F1274">
    <cfRule type="cellIs" dxfId="2" priority="99" stopIfTrue="1" operator="lessThan">
      <formula>0</formula>
    </cfRule>
  </conditionalFormatting>
  <conditionalFormatting sqref="F1275">
    <cfRule type="cellIs" dxfId="2" priority="98" stopIfTrue="1" operator="lessThan">
      <formula>0</formula>
    </cfRule>
  </conditionalFormatting>
  <conditionalFormatting sqref="F1276">
    <cfRule type="cellIs" dxfId="2" priority="97" stopIfTrue="1" operator="lessThan">
      <formula>0</formula>
    </cfRule>
  </conditionalFormatting>
  <conditionalFormatting sqref="F1277">
    <cfRule type="cellIs" dxfId="2" priority="96" stopIfTrue="1" operator="lessThan">
      <formula>0</formula>
    </cfRule>
  </conditionalFormatting>
  <conditionalFormatting sqref="F1278">
    <cfRule type="cellIs" dxfId="2" priority="95" stopIfTrue="1" operator="lessThan">
      <formula>0</formula>
    </cfRule>
  </conditionalFormatting>
  <conditionalFormatting sqref="F1279">
    <cfRule type="cellIs" dxfId="2" priority="94" stopIfTrue="1" operator="lessThan">
      <formula>0</formula>
    </cfRule>
  </conditionalFormatting>
  <conditionalFormatting sqref="F1280">
    <cfRule type="cellIs" dxfId="2" priority="93" stopIfTrue="1" operator="lessThan">
      <formula>0</formula>
    </cfRule>
  </conditionalFormatting>
  <conditionalFormatting sqref="F1281">
    <cfRule type="cellIs" dxfId="2" priority="92" stopIfTrue="1" operator="lessThan">
      <formula>0</formula>
    </cfRule>
  </conditionalFormatting>
  <conditionalFormatting sqref="F1282">
    <cfRule type="cellIs" dxfId="2" priority="91" stopIfTrue="1" operator="lessThan">
      <formula>0</formula>
    </cfRule>
  </conditionalFormatting>
  <conditionalFormatting sqref="F1283">
    <cfRule type="cellIs" dxfId="2" priority="90" stopIfTrue="1" operator="lessThan">
      <formula>0</formula>
    </cfRule>
  </conditionalFormatting>
  <conditionalFormatting sqref="F1284">
    <cfRule type="cellIs" dxfId="2" priority="89" stopIfTrue="1" operator="lessThan">
      <formula>0</formula>
    </cfRule>
  </conditionalFormatting>
  <conditionalFormatting sqref="F1285">
    <cfRule type="cellIs" dxfId="2" priority="88" stopIfTrue="1" operator="lessThan">
      <formula>0</formula>
    </cfRule>
  </conditionalFormatting>
  <conditionalFormatting sqref="F1286">
    <cfRule type="cellIs" dxfId="2" priority="87" stopIfTrue="1" operator="lessThan">
      <formula>0</formula>
    </cfRule>
  </conditionalFormatting>
  <conditionalFormatting sqref="F1287">
    <cfRule type="cellIs" dxfId="2" priority="86" stopIfTrue="1" operator="lessThan">
      <formula>0</formula>
    </cfRule>
  </conditionalFormatting>
  <conditionalFormatting sqref="F1288">
    <cfRule type="cellIs" dxfId="2" priority="85" stopIfTrue="1" operator="lessThan">
      <formula>0</formula>
    </cfRule>
  </conditionalFormatting>
  <conditionalFormatting sqref="F1289">
    <cfRule type="cellIs" dxfId="2" priority="84" stopIfTrue="1" operator="lessThan">
      <formula>0</formula>
    </cfRule>
  </conditionalFormatting>
  <conditionalFormatting sqref="F1290">
    <cfRule type="cellIs" dxfId="2" priority="83" stopIfTrue="1" operator="lessThan">
      <formula>0</formula>
    </cfRule>
  </conditionalFormatting>
  <conditionalFormatting sqref="F1291">
    <cfRule type="cellIs" dxfId="2" priority="82" stopIfTrue="1" operator="lessThan">
      <formula>0</formula>
    </cfRule>
  </conditionalFormatting>
  <conditionalFormatting sqref="F1292">
    <cfRule type="cellIs" dxfId="2" priority="81" stopIfTrue="1" operator="lessThan">
      <formula>0</formula>
    </cfRule>
  </conditionalFormatting>
  <conditionalFormatting sqref="F1293">
    <cfRule type="cellIs" dxfId="2" priority="80" stopIfTrue="1" operator="lessThan">
      <formula>0</formula>
    </cfRule>
  </conditionalFormatting>
  <conditionalFormatting sqref="F1294">
    <cfRule type="cellIs" dxfId="2" priority="79" stopIfTrue="1" operator="lessThan">
      <formula>0</formula>
    </cfRule>
  </conditionalFormatting>
  <conditionalFormatting sqref="F1295">
    <cfRule type="cellIs" dxfId="2" priority="78" stopIfTrue="1" operator="lessThan">
      <formula>0</formula>
    </cfRule>
  </conditionalFormatting>
  <conditionalFormatting sqref="F1296">
    <cfRule type="cellIs" dxfId="2" priority="77" stopIfTrue="1" operator="lessThan">
      <formula>0</formula>
    </cfRule>
  </conditionalFormatting>
  <conditionalFormatting sqref="F1297">
    <cfRule type="cellIs" dxfId="2" priority="76" stopIfTrue="1" operator="lessThan">
      <formula>0</formula>
    </cfRule>
  </conditionalFormatting>
  <conditionalFormatting sqref="F1298">
    <cfRule type="cellIs" dxfId="2" priority="75" stopIfTrue="1" operator="lessThan">
      <formula>0</formula>
    </cfRule>
  </conditionalFormatting>
  <conditionalFormatting sqref="F1299">
    <cfRule type="cellIs" dxfId="2" priority="74" stopIfTrue="1" operator="lessThan">
      <formula>0</formula>
    </cfRule>
  </conditionalFormatting>
  <conditionalFormatting sqref="F1300">
    <cfRule type="cellIs" dxfId="2" priority="73" stopIfTrue="1" operator="lessThan">
      <formula>0</formula>
    </cfRule>
  </conditionalFormatting>
  <conditionalFormatting sqref="F1301">
    <cfRule type="cellIs" dxfId="2" priority="72" stopIfTrue="1" operator="lessThan">
      <formula>0</formula>
    </cfRule>
  </conditionalFormatting>
  <conditionalFormatting sqref="F1302">
    <cfRule type="cellIs" dxfId="2" priority="71" stopIfTrue="1" operator="lessThan">
      <formula>0</formula>
    </cfRule>
  </conditionalFormatting>
  <conditionalFormatting sqref="F1303">
    <cfRule type="cellIs" dxfId="2" priority="70" stopIfTrue="1" operator="lessThan">
      <formula>0</formula>
    </cfRule>
  </conditionalFormatting>
  <conditionalFormatting sqref="F1304">
    <cfRule type="cellIs" dxfId="2" priority="69" stopIfTrue="1" operator="lessThan">
      <formula>0</formula>
    </cfRule>
  </conditionalFormatting>
  <conditionalFormatting sqref="F1305">
    <cfRule type="cellIs" dxfId="2" priority="68" stopIfTrue="1" operator="lessThan">
      <formula>0</formula>
    </cfRule>
  </conditionalFormatting>
  <conditionalFormatting sqref="F1306">
    <cfRule type="cellIs" dxfId="2" priority="67" stopIfTrue="1" operator="lessThan">
      <formula>0</formula>
    </cfRule>
  </conditionalFormatting>
  <conditionalFormatting sqref="F1307">
    <cfRule type="cellIs" dxfId="2" priority="66" stopIfTrue="1" operator="lessThan">
      <formula>0</formula>
    </cfRule>
  </conditionalFormatting>
  <conditionalFormatting sqref="F1308">
    <cfRule type="cellIs" dxfId="2" priority="65" stopIfTrue="1" operator="lessThan">
      <formula>0</formula>
    </cfRule>
  </conditionalFormatting>
  <conditionalFormatting sqref="F1309">
    <cfRule type="cellIs" dxfId="2" priority="64" stopIfTrue="1" operator="lessThan">
      <formula>0</formula>
    </cfRule>
  </conditionalFormatting>
  <conditionalFormatting sqref="F1310">
    <cfRule type="cellIs" dxfId="2" priority="63" stopIfTrue="1" operator="lessThan">
      <formula>0</formula>
    </cfRule>
  </conditionalFormatting>
  <conditionalFormatting sqref="F1311">
    <cfRule type="cellIs" dxfId="2" priority="62" stopIfTrue="1" operator="lessThan">
      <formula>0</formula>
    </cfRule>
  </conditionalFormatting>
  <conditionalFormatting sqref="F1312">
    <cfRule type="cellIs" dxfId="2" priority="61" stopIfTrue="1" operator="lessThan">
      <formula>0</formula>
    </cfRule>
  </conditionalFormatting>
  <conditionalFormatting sqref="F1313">
    <cfRule type="cellIs" dxfId="2" priority="60" stopIfTrue="1" operator="lessThan">
      <formula>0</formula>
    </cfRule>
  </conditionalFormatting>
  <conditionalFormatting sqref="F1314">
    <cfRule type="cellIs" dxfId="2" priority="59" stopIfTrue="1" operator="lessThan">
      <formula>0</formula>
    </cfRule>
  </conditionalFormatting>
  <conditionalFormatting sqref="F1315">
    <cfRule type="cellIs" dxfId="2" priority="58" stopIfTrue="1" operator="lessThan">
      <formula>0</formula>
    </cfRule>
  </conditionalFormatting>
  <conditionalFormatting sqref="F1316">
    <cfRule type="cellIs" dxfId="2" priority="57" stopIfTrue="1" operator="lessThan">
      <formula>0</formula>
    </cfRule>
  </conditionalFormatting>
  <conditionalFormatting sqref="F1317">
    <cfRule type="cellIs" dxfId="2" priority="56" stopIfTrue="1" operator="lessThan">
      <formula>0</formula>
    </cfRule>
  </conditionalFormatting>
  <conditionalFormatting sqref="F1318">
    <cfRule type="cellIs" dxfId="2" priority="55" stopIfTrue="1" operator="lessThan">
      <formula>0</formula>
    </cfRule>
  </conditionalFormatting>
  <conditionalFormatting sqref="F1319">
    <cfRule type="cellIs" dxfId="2" priority="54" stopIfTrue="1" operator="lessThan">
      <formula>0</formula>
    </cfRule>
  </conditionalFormatting>
  <conditionalFormatting sqref="F1320">
    <cfRule type="cellIs" dxfId="2" priority="53" stopIfTrue="1" operator="lessThan">
      <formula>0</formula>
    </cfRule>
  </conditionalFormatting>
  <conditionalFormatting sqref="F1321">
    <cfRule type="cellIs" dxfId="2" priority="52" stopIfTrue="1" operator="lessThan">
      <formula>0</formula>
    </cfRule>
  </conditionalFormatting>
  <conditionalFormatting sqref="F1322">
    <cfRule type="cellIs" dxfId="2" priority="51" stopIfTrue="1" operator="lessThan">
      <formula>0</formula>
    </cfRule>
  </conditionalFormatting>
  <conditionalFormatting sqref="F1323">
    <cfRule type="cellIs" dxfId="2" priority="50" stopIfTrue="1" operator="lessThan">
      <formula>0</formula>
    </cfRule>
  </conditionalFormatting>
  <conditionalFormatting sqref="F1324">
    <cfRule type="cellIs" dxfId="2" priority="49" stopIfTrue="1" operator="lessThan">
      <formula>0</formula>
    </cfRule>
  </conditionalFormatting>
  <conditionalFormatting sqref="F1325">
    <cfRule type="cellIs" dxfId="2" priority="48" stopIfTrue="1" operator="lessThan">
      <formula>0</formula>
    </cfRule>
  </conditionalFormatting>
  <conditionalFormatting sqref="F1326">
    <cfRule type="cellIs" dxfId="2" priority="47" stopIfTrue="1" operator="lessThan">
      <formula>0</formula>
    </cfRule>
  </conditionalFormatting>
  <conditionalFormatting sqref="F1327">
    <cfRule type="cellIs" dxfId="2" priority="46" stopIfTrue="1" operator="lessThan">
      <formula>0</formula>
    </cfRule>
  </conditionalFormatting>
  <conditionalFormatting sqref="F1328">
    <cfRule type="cellIs" dxfId="2" priority="45" stopIfTrue="1" operator="lessThan">
      <formula>0</formula>
    </cfRule>
  </conditionalFormatting>
  <conditionalFormatting sqref="F1329">
    <cfRule type="cellIs" dxfId="2" priority="44" stopIfTrue="1" operator="lessThan">
      <formula>0</formula>
    </cfRule>
  </conditionalFormatting>
  <conditionalFormatting sqref="F1330">
    <cfRule type="cellIs" dxfId="2" priority="43" stopIfTrue="1" operator="lessThan">
      <formula>0</formula>
    </cfRule>
  </conditionalFormatting>
  <conditionalFormatting sqref="F1331">
    <cfRule type="cellIs" dxfId="2" priority="42" stopIfTrue="1" operator="lessThan">
      <formula>0</formula>
    </cfRule>
  </conditionalFormatting>
  <conditionalFormatting sqref="F1332">
    <cfRule type="cellIs" dxfId="2" priority="41" stopIfTrue="1" operator="lessThan">
      <formula>0</formula>
    </cfRule>
  </conditionalFormatting>
  <conditionalFormatting sqref="F1333">
    <cfRule type="cellIs" dxfId="2" priority="40" stopIfTrue="1" operator="lessThan">
      <formula>0</formula>
    </cfRule>
  </conditionalFormatting>
  <conditionalFormatting sqref="F1334">
    <cfRule type="cellIs" dxfId="2" priority="39" stopIfTrue="1" operator="lessThan">
      <formula>0</formula>
    </cfRule>
  </conditionalFormatting>
  <conditionalFormatting sqref="F1335">
    <cfRule type="cellIs" dxfId="2" priority="38" stopIfTrue="1" operator="lessThan">
      <formula>0</formula>
    </cfRule>
  </conditionalFormatting>
  <conditionalFormatting sqref="F1336">
    <cfRule type="cellIs" dxfId="2" priority="37" stopIfTrue="1" operator="lessThan">
      <formula>0</formula>
    </cfRule>
  </conditionalFormatting>
  <conditionalFormatting sqref="F1337">
    <cfRule type="cellIs" dxfId="2" priority="36" stopIfTrue="1" operator="lessThan">
      <formula>0</formula>
    </cfRule>
  </conditionalFormatting>
  <conditionalFormatting sqref="F1338">
    <cfRule type="cellIs" dxfId="2" priority="35" stopIfTrue="1" operator="lessThan">
      <formula>0</formula>
    </cfRule>
  </conditionalFormatting>
  <conditionalFormatting sqref="F1339">
    <cfRule type="cellIs" dxfId="2" priority="34" stopIfTrue="1" operator="lessThan">
      <formula>0</formula>
    </cfRule>
  </conditionalFormatting>
  <conditionalFormatting sqref="F1340">
    <cfRule type="cellIs" dxfId="2" priority="33" stopIfTrue="1" operator="lessThan">
      <formula>0</formula>
    </cfRule>
  </conditionalFormatting>
  <conditionalFormatting sqref="F1341">
    <cfRule type="cellIs" dxfId="2" priority="32" stopIfTrue="1" operator="lessThan">
      <formula>0</formula>
    </cfRule>
  </conditionalFormatting>
  <conditionalFormatting sqref="F1342">
    <cfRule type="cellIs" dxfId="2" priority="31" stopIfTrue="1" operator="lessThan">
      <formula>0</formula>
    </cfRule>
  </conditionalFormatting>
  <conditionalFormatting sqref="F1343">
    <cfRule type="cellIs" dxfId="2" priority="30" stopIfTrue="1" operator="lessThan">
      <formula>0</formula>
    </cfRule>
  </conditionalFormatting>
  <conditionalFormatting sqref="F1344">
    <cfRule type="cellIs" dxfId="2" priority="29" stopIfTrue="1" operator="lessThan">
      <formula>0</formula>
    </cfRule>
  </conditionalFormatting>
  <conditionalFormatting sqref="F1345">
    <cfRule type="cellIs" dxfId="2" priority="28" stopIfTrue="1" operator="lessThan">
      <formula>0</formula>
    </cfRule>
  </conditionalFormatting>
  <conditionalFormatting sqref="F1346">
    <cfRule type="cellIs" dxfId="2" priority="27" stopIfTrue="1" operator="lessThan">
      <formula>0</formula>
    </cfRule>
  </conditionalFormatting>
  <conditionalFormatting sqref="F1347">
    <cfRule type="cellIs" dxfId="2" priority="26" stopIfTrue="1" operator="lessThan">
      <formula>0</formula>
    </cfRule>
  </conditionalFormatting>
  <conditionalFormatting sqref="F1348">
    <cfRule type="cellIs" dxfId="2" priority="25" stopIfTrue="1" operator="lessThan">
      <formula>0</formula>
    </cfRule>
  </conditionalFormatting>
  <conditionalFormatting sqref="F1349">
    <cfRule type="cellIs" dxfId="2" priority="24" stopIfTrue="1" operator="lessThan">
      <formula>0</formula>
    </cfRule>
  </conditionalFormatting>
  <conditionalFormatting sqref="F1350">
    <cfRule type="cellIs" dxfId="2" priority="23" stopIfTrue="1" operator="lessThan">
      <formula>0</formula>
    </cfRule>
  </conditionalFormatting>
  <conditionalFormatting sqref="F1351">
    <cfRule type="cellIs" dxfId="2" priority="22" stopIfTrue="1" operator="lessThan">
      <formula>0</formula>
    </cfRule>
  </conditionalFormatting>
  <conditionalFormatting sqref="F1352">
    <cfRule type="cellIs" dxfId="2" priority="21" stopIfTrue="1" operator="lessThan">
      <formula>0</formula>
    </cfRule>
  </conditionalFormatting>
  <conditionalFormatting sqref="F1353">
    <cfRule type="cellIs" dxfId="2" priority="20" stopIfTrue="1" operator="lessThan">
      <formula>0</formula>
    </cfRule>
  </conditionalFormatting>
  <conditionalFormatting sqref="F1354">
    <cfRule type="cellIs" dxfId="2" priority="19" stopIfTrue="1" operator="lessThan">
      <formula>0</formula>
    </cfRule>
  </conditionalFormatting>
  <conditionalFormatting sqref="F1355">
    <cfRule type="cellIs" dxfId="2" priority="18" stopIfTrue="1" operator="lessThan">
      <formula>0</formula>
    </cfRule>
  </conditionalFormatting>
  <conditionalFormatting sqref="F1356">
    <cfRule type="cellIs" dxfId="2" priority="17" stopIfTrue="1" operator="lessThan">
      <formula>0</formula>
    </cfRule>
  </conditionalFormatting>
  <conditionalFormatting sqref="F1357">
    <cfRule type="cellIs" dxfId="2" priority="16" stopIfTrue="1" operator="lessThan">
      <formula>0</formula>
    </cfRule>
  </conditionalFormatting>
  <conditionalFormatting sqref="F1358">
    <cfRule type="cellIs" dxfId="2" priority="15" stopIfTrue="1" operator="lessThan">
      <formula>0</formula>
    </cfRule>
  </conditionalFormatting>
  <conditionalFormatting sqref="F1359">
    <cfRule type="cellIs" dxfId="2" priority="14" stopIfTrue="1" operator="lessThan">
      <formula>0</formula>
    </cfRule>
  </conditionalFormatting>
  <conditionalFormatting sqref="F1360">
    <cfRule type="cellIs" dxfId="2" priority="13" stopIfTrue="1" operator="lessThan">
      <formula>0</formula>
    </cfRule>
  </conditionalFormatting>
  <conditionalFormatting sqref="F1361">
    <cfRule type="cellIs" dxfId="2" priority="12" stopIfTrue="1" operator="lessThan">
      <formula>0</formula>
    </cfRule>
  </conditionalFormatting>
  <conditionalFormatting sqref="F1362">
    <cfRule type="cellIs" dxfId="2" priority="11" stopIfTrue="1" operator="lessThan">
      <formula>0</formula>
    </cfRule>
  </conditionalFormatting>
  <conditionalFormatting sqref="F1363">
    <cfRule type="cellIs" dxfId="2" priority="10" stopIfTrue="1" operator="lessThan">
      <formula>0</formula>
    </cfRule>
  </conditionalFormatting>
  <conditionalFormatting sqref="F1364">
    <cfRule type="cellIs" dxfId="2" priority="9" stopIfTrue="1" operator="lessThan">
      <formula>0</formula>
    </cfRule>
  </conditionalFormatting>
  <conditionalFormatting sqref="F1365">
    <cfRule type="cellIs" dxfId="2" priority="8" stopIfTrue="1" operator="lessThan">
      <formula>0</formula>
    </cfRule>
  </conditionalFormatting>
  <conditionalFormatting sqref="F1366">
    <cfRule type="cellIs" dxfId="2" priority="7" stopIfTrue="1" operator="lessThan">
      <formula>0</formula>
    </cfRule>
  </conditionalFormatting>
  <conditionalFormatting sqref="F1367">
    <cfRule type="cellIs" dxfId="2" priority="6" stopIfTrue="1" operator="lessThan">
      <formula>0</formula>
    </cfRule>
  </conditionalFormatting>
  <conditionalFormatting sqref="F1368">
    <cfRule type="cellIs" dxfId="2" priority="5" stopIfTrue="1" operator="lessThan">
      <formula>0</formula>
    </cfRule>
  </conditionalFormatting>
  <conditionalFormatting sqref="F1369">
    <cfRule type="cellIs" dxfId="2" priority="4" stopIfTrue="1" operator="lessThan">
      <formula>0</formula>
    </cfRule>
  </conditionalFormatting>
  <conditionalFormatting sqref="F1370">
    <cfRule type="cellIs" dxfId="2" priority="3" stopIfTrue="1" operator="lessThan">
      <formula>0</formula>
    </cfRule>
  </conditionalFormatting>
  <conditionalFormatting sqref="F1371">
    <cfRule type="cellIs" dxfId="2" priority="2" stopIfTrue="1" operator="lessThan">
      <formula>0</formula>
    </cfRule>
  </conditionalFormatting>
  <conditionalFormatting sqref="F1372">
    <cfRule type="cellIs" dxfId="2" priority="1" stopIfTrue="1" operator="lessThan">
      <formula>0</formula>
    </cfRule>
  </conditionalFormatting>
  <conditionalFormatting sqref="F245:F259">
    <cfRule type="cellIs" dxfId="2" priority="1111" stopIfTrue="1" operator="lessThan">
      <formula>0</formula>
    </cfRule>
  </conditionalFormatting>
  <conditionalFormatting sqref="F612:F613">
    <cfRule type="cellIs" dxfId="2" priority="757" stopIfTrue="1" operator="lessThan">
      <formula>0</formula>
    </cfRule>
  </conditionalFormatting>
  <conditionalFormatting sqref="F784:F785">
    <cfRule type="cellIs" dxfId="2" priority="586" stopIfTrue="1" operator="lessThan">
      <formula>0</formula>
    </cfRule>
  </conditionalFormatting>
  <conditionalFormatting sqref="F912:F913">
    <cfRule type="cellIs" dxfId="2" priority="459" stopIfTrue="1" operator="lessThan">
      <formula>0</formula>
    </cfRule>
  </conditionalFormatting>
  <conditionalFormatting sqref="F1227:F1228">
    <cfRule type="cellIs" dxfId="2" priority="145"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C31"/>
  <sheetViews>
    <sheetView showZeros="0" workbookViewId="0">
      <selection activeCell="E12" sqref="E12"/>
    </sheetView>
  </sheetViews>
  <sheetFormatPr defaultColWidth="9" defaultRowHeight="13.5" outlineLevelCol="2"/>
  <cols>
    <col min="1" max="1" width="59.75" customWidth="1"/>
    <col min="2" max="2" width="52.25" style="448" customWidth="1"/>
  </cols>
  <sheetData>
    <row r="1" ht="45" customHeight="1" spans="1:2">
      <c r="A1" s="449" t="s">
        <v>2435</v>
      </c>
      <c r="B1" s="449"/>
    </row>
    <row r="2" ht="20.1" customHeight="1" spans="1:2">
      <c r="A2" s="450"/>
      <c r="B2" s="451" t="s">
        <v>1</v>
      </c>
    </row>
    <row r="3" ht="45" customHeight="1" spans="1:3">
      <c r="A3" s="452" t="s">
        <v>2436</v>
      </c>
      <c r="B3" s="135" t="s">
        <v>5</v>
      </c>
      <c r="C3" s="453" t="s">
        <v>132</v>
      </c>
    </row>
    <row r="4" ht="30" customHeight="1" spans="1:3">
      <c r="A4" s="454" t="s">
        <v>2437</v>
      </c>
      <c r="B4" s="183">
        <f>SUM(B5:B8)</f>
        <v>39142</v>
      </c>
      <c r="C4" t="s">
        <v>2438</v>
      </c>
    </row>
    <row r="5" ht="30" customHeight="1" spans="1:3">
      <c r="A5" s="455" t="s">
        <v>2439</v>
      </c>
      <c r="B5" s="456">
        <v>21396</v>
      </c>
      <c r="C5" t="s">
        <v>2440</v>
      </c>
    </row>
    <row r="6" ht="30" customHeight="1" spans="1:3">
      <c r="A6" s="455" t="s">
        <v>2441</v>
      </c>
      <c r="B6" s="456">
        <v>10706</v>
      </c>
      <c r="C6" t="s">
        <v>2440</v>
      </c>
    </row>
    <row r="7" ht="30" customHeight="1" spans="1:3">
      <c r="A7" s="455" t="s">
        <v>2442</v>
      </c>
      <c r="B7" s="456">
        <v>2229</v>
      </c>
      <c r="C7" t="s">
        <v>2440</v>
      </c>
    </row>
    <row r="8" ht="30" customHeight="1" spans="1:3">
      <c r="A8" s="455" t="s">
        <v>2443</v>
      </c>
      <c r="B8" s="456">
        <v>4811</v>
      </c>
      <c r="C8" t="s">
        <v>2440</v>
      </c>
    </row>
    <row r="9" ht="30" customHeight="1" spans="1:3">
      <c r="A9" s="454" t="s">
        <v>2444</v>
      </c>
      <c r="B9" s="183">
        <f>SUM(B10:B19)</f>
        <v>5660</v>
      </c>
      <c r="C9" t="s">
        <v>2438</v>
      </c>
    </row>
    <row r="10" ht="30" customHeight="1" spans="1:3">
      <c r="A10" s="455" t="s">
        <v>2445</v>
      </c>
      <c r="B10" s="456">
        <v>4519</v>
      </c>
      <c r="C10" t="s">
        <v>2440</v>
      </c>
    </row>
    <row r="11" ht="30" customHeight="1" spans="1:3">
      <c r="A11" s="455" t="s">
        <v>2446</v>
      </c>
      <c r="B11" s="456">
        <v>7</v>
      </c>
      <c r="C11" t="s">
        <v>2440</v>
      </c>
    </row>
    <row r="12" ht="30" customHeight="1" spans="1:3">
      <c r="A12" s="455" t="s">
        <v>2447</v>
      </c>
      <c r="B12" s="456">
        <v>10</v>
      </c>
      <c r="C12" t="s">
        <v>2440</v>
      </c>
    </row>
    <row r="13" ht="30" customHeight="1" spans="1:3">
      <c r="A13" s="455" t="s">
        <v>2448</v>
      </c>
      <c r="B13" s="456">
        <v>5</v>
      </c>
      <c r="C13" t="s">
        <v>2440</v>
      </c>
    </row>
    <row r="14" ht="30" customHeight="1" spans="1:3">
      <c r="A14" s="455" t="s">
        <v>2449</v>
      </c>
      <c r="B14" s="456">
        <v>570</v>
      </c>
      <c r="C14" t="s">
        <v>2440</v>
      </c>
    </row>
    <row r="15" ht="30" customHeight="1" spans="1:3">
      <c r="A15" s="455" t="s">
        <v>2450</v>
      </c>
      <c r="B15" s="456">
        <v>101</v>
      </c>
      <c r="C15" t="s">
        <v>2440</v>
      </c>
    </row>
    <row r="16" ht="30" customHeight="1" spans="1:3">
      <c r="A16" s="455" t="s">
        <v>2451</v>
      </c>
      <c r="B16" s="456"/>
      <c r="C16" t="s">
        <v>2440</v>
      </c>
    </row>
    <row r="17" ht="30" customHeight="1" spans="1:3">
      <c r="A17" s="455" t="s">
        <v>2452</v>
      </c>
      <c r="B17" s="456">
        <v>412</v>
      </c>
      <c r="C17" t="s">
        <v>2440</v>
      </c>
    </row>
    <row r="18" ht="30" customHeight="1" spans="1:3">
      <c r="A18" s="455" t="s">
        <v>2453</v>
      </c>
      <c r="B18" s="456">
        <v>16</v>
      </c>
      <c r="C18" t="s">
        <v>2440</v>
      </c>
    </row>
    <row r="19" ht="30" customHeight="1" spans="1:3">
      <c r="A19" s="455" t="s">
        <v>2454</v>
      </c>
      <c r="B19" s="456">
        <v>20</v>
      </c>
      <c r="C19" t="s">
        <v>2440</v>
      </c>
    </row>
    <row r="20" ht="30" customHeight="1" spans="1:3">
      <c r="A20" s="454" t="s">
        <v>2455</v>
      </c>
      <c r="B20" s="183">
        <f>SUM(B21)</f>
        <v>14</v>
      </c>
      <c r="C20" t="s">
        <v>2438</v>
      </c>
    </row>
    <row r="21" ht="30" customHeight="1" spans="1:3">
      <c r="A21" s="455" t="s">
        <v>2456</v>
      </c>
      <c r="B21" s="456">
        <v>14</v>
      </c>
      <c r="C21" t="s">
        <v>2440</v>
      </c>
    </row>
    <row r="22" ht="30" customHeight="1" spans="1:3">
      <c r="A22" s="454" t="s">
        <v>2457</v>
      </c>
      <c r="B22" s="183">
        <f>SUM(B23:B24)</f>
        <v>81880</v>
      </c>
      <c r="C22" t="s">
        <v>2438</v>
      </c>
    </row>
    <row r="23" ht="30" customHeight="1" spans="1:3">
      <c r="A23" s="455" t="s">
        <v>2458</v>
      </c>
      <c r="B23" s="456">
        <v>79711</v>
      </c>
      <c r="C23" t="s">
        <v>2440</v>
      </c>
    </row>
    <row r="24" ht="30" customHeight="1" spans="1:3">
      <c r="A24" s="455" t="s">
        <v>2459</v>
      </c>
      <c r="B24" s="456">
        <v>2169</v>
      </c>
      <c r="C24" t="s">
        <v>2440</v>
      </c>
    </row>
    <row r="25" ht="30" customHeight="1" spans="1:3">
      <c r="A25" s="454" t="s">
        <v>2460</v>
      </c>
      <c r="B25" s="183">
        <f>SUM(B26)</f>
        <v>0</v>
      </c>
      <c r="C25" t="s">
        <v>2438</v>
      </c>
    </row>
    <row r="26" ht="30" customHeight="1" spans="1:3">
      <c r="A26" s="455" t="s">
        <v>2461</v>
      </c>
      <c r="B26" s="457"/>
      <c r="C26" t="s">
        <v>2440</v>
      </c>
    </row>
    <row r="27" ht="30" customHeight="1" spans="1:3">
      <c r="A27" s="454" t="s">
        <v>2462</v>
      </c>
      <c r="B27" s="183">
        <f>SUM(B28:B30)</f>
        <v>15031</v>
      </c>
      <c r="C27" t="s">
        <v>2438</v>
      </c>
    </row>
    <row r="28" ht="30" customHeight="1" spans="1:3">
      <c r="A28" s="455" t="s">
        <v>2463</v>
      </c>
      <c r="B28" s="456">
        <v>7592</v>
      </c>
      <c r="C28" t="s">
        <v>2440</v>
      </c>
    </row>
    <row r="29" ht="30" customHeight="1" spans="1:3">
      <c r="A29" s="455" t="s">
        <v>2464</v>
      </c>
      <c r="B29" s="456">
        <v>7416</v>
      </c>
      <c r="C29" t="s">
        <v>2440</v>
      </c>
    </row>
    <row r="30" ht="30" customHeight="1" spans="1:3">
      <c r="A30" s="455" t="s">
        <v>2465</v>
      </c>
      <c r="B30" s="458">
        <v>23</v>
      </c>
      <c r="C30" t="s">
        <v>2440</v>
      </c>
    </row>
    <row r="31" ht="30" customHeight="1" spans="1:2">
      <c r="A31" s="459" t="s">
        <v>2466</v>
      </c>
      <c r="B31" s="183">
        <f>SUM(B4,B9,B20,B22,B25,B27)</f>
        <v>141727</v>
      </c>
    </row>
  </sheetData>
  <mergeCells count="1">
    <mergeCell ref="A1:B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F0"/>
  </sheetPr>
  <dimension ref="A1:I44"/>
  <sheetViews>
    <sheetView showGridLines="0" showZeros="0" workbookViewId="0">
      <selection activeCell="B55" sqref="B55"/>
    </sheetView>
  </sheetViews>
  <sheetFormatPr defaultColWidth="9" defaultRowHeight="13.5"/>
  <cols>
    <col min="1" max="1" width="69.6333333333333" style="218" customWidth="1"/>
    <col min="2" max="2" width="45.6333333333333" customWidth="1"/>
    <col min="3" max="3" width="9" customWidth="1"/>
  </cols>
  <sheetData>
    <row r="1" s="305" customFormat="1" ht="45" customHeight="1" spans="1:9">
      <c r="A1" s="443" t="s">
        <v>2467</v>
      </c>
      <c r="B1" s="443"/>
      <c r="F1" s="443"/>
      <c r="G1" s="443"/>
      <c r="H1" s="443"/>
      <c r="I1" s="443"/>
    </row>
    <row r="2" ht="20.1" customHeight="1" spans="1:2">
      <c r="A2" s="309"/>
      <c r="B2" s="434" t="s">
        <v>1</v>
      </c>
    </row>
    <row r="3" ht="45" customHeight="1" spans="1:5">
      <c r="A3" s="216" t="s">
        <v>2468</v>
      </c>
      <c r="B3" s="135" t="s">
        <v>5</v>
      </c>
      <c r="C3" s="444" t="s">
        <v>7</v>
      </c>
      <c r="E3" s="99"/>
    </row>
    <row r="4" ht="36" customHeight="1" spans="1:3">
      <c r="A4" s="445" t="s">
        <v>2469</v>
      </c>
      <c r="B4" s="139"/>
      <c r="C4" s="317" t="str">
        <f>IF(A4&lt;&gt;"",IF(SUM(B4:B4)&lt;&gt;0,"是","否"),"是")</f>
        <v>否</v>
      </c>
    </row>
    <row r="5" ht="36" customHeight="1" spans="1:3">
      <c r="A5" s="446" t="s">
        <v>2470</v>
      </c>
      <c r="B5" s="142"/>
      <c r="C5" s="317" t="str">
        <f>IF(A5&lt;&gt;"",IF(SUM(B5:B5)&lt;&gt;0,"是","否"),"是")</f>
        <v>否</v>
      </c>
    </row>
    <row r="6" ht="36" customHeight="1" spans="1:3">
      <c r="A6" s="445" t="s">
        <v>2471</v>
      </c>
      <c r="B6" s="142"/>
      <c r="C6" s="317" t="str">
        <f>IF(A6&lt;&gt;"",IF(SUM(B6:B6)&lt;&gt;0,"是","否"),"是")</f>
        <v>否</v>
      </c>
    </row>
    <row r="7" ht="36" customHeight="1" spans="1:3">
      <c r="A7" s="446" t="s">
        <v>2470</v>
      </c>
      <c r="B7" s="139"/>
      <c r="C7" s="317"/>
    </row>
    <row r="8" ht="36" customHeight="1" spans="1:3">
      <c r="A8" s="445" t="s">
        <v>2472</v>
      </c>
      <c r="B8" s="142"/>
      <c r="C8" s="317" t="str">
        <f>IF(A8&lt;&gt;"",IF(SUM(B8:B8)&lt;&gt;0,"是","否"),"是")</f>
        <v>否</v>
      </c>
    </row>
    <row r="9" ht="36" customHeight="1" spans="1:3">
      <c r="A9" s="446" t="s">
        <v>2470</v>
      </c>
      <c r="B9" s="142"/>
      <c r="C9" s="317"/>
    </row>
    <row r="10" ht="36" customHeight="1" spans="1:3">
      <c r="A10" s="445" t="s">
        <v>2473</v>
      </c>
      <c r="B10" s="142"/>
      <c r="C10" s="317" t="str">
        <f>IF(A10&lt;&gt;"",IF(SUM(B10:B10)&lt;&gt;0,"是","否"),"是")</f>
        <v>否</v>
      </c>
    </row>
    <row r="11" ht="36" customHeight="1" spans="1:3">
      <c r="A11" s="446" t="s">
        <v>2470</v>
      </c>
      <c r="B11" s="142"/>
      <c r="C11" s="317"/>
    </row>
    <row r="12" ht="36" customHeight="1" spans="1:3">
      <c r="A12" s="445" t="s">
        <v>2474</v>
      </c>
      <c r="B12" s="142"/>
      <c r="C12" s="317" t="str">
        <f>IF(A12&lt;&gt;"",IF(SUM(B12:B12)&lt;&gt;0,"是","否"),"是")</f>
        <v>否</v>
      </c>
    </row>
    <row r="13" ht="36" customHeight="1" spans="1:3">
      <c r="A13" s="446" t="s">
        <v>2470</v>
      </c>
      <c r="B13" s="142"/>
      <c r="C13" s="317"/>
    </row>
    <row r="14" ht="36" customHeight="1" spans="1:3">
      <c r="A14" s="445" t="s">
        <v>2475</v>
      </c>
      <c r="B14" s="142"/>
      <c r="C14" s="317" t="str">
        <f>IF(A14&lt;&gt;"",IF(SUM(B14:B14)&lt;&gt;0,"是","否"),"是")</f>
        <v>否</v>
      </c>
    </row>
    <row r="15" ht="36" customHeight="1" spans="1:3">
      <c r="A15" s="446" t="s">
        <v>2470</v>
      </c>
      <c r="B15" s="142"/>
      <c r="C15" s="317"/>
    </row>
    <row r="16" ht="36" customHeight="1" spans="1:3">
      <c r="A16" s="445" t="s">
        <v>2476</v>
      </c>
      <c r="B16" s="142"/>
      <c r="C16" s="317" t="str">
        <f>IF(A16&lt;&gt;"",IF(SUM(B16:B16)&lt;&gt;0,"是","否"),"是")</f>
        <v>否</v>
      </c>
    </row>
    <row r="17" ht="36" customHeight="1" spans="1:3">
      <c r="A17" s="446" t="s">
        <v>2470</v>
      </c>
      <c r="B17" s="142"/>
      <c r="C17" s="317"/>
    </row>
    <row r="18" ht="36" customHeight="1" spans="1:3">
      <c r="A18" s="445" t="s">
        <v>2477</v>
      </c>
      <c r="B18" s="142"/>
      <c r="C18" s="317" t="str">
        <f>IF(A18&lt;&gt;"",IF(SUM(B18:B18)&lt;&gt;0,"是","否"),"是")</f>
        <v>否</v>
      </c>
    </row>
    <row r="19" ht="36" customHeight="1" spans="1:3">
      <c r="A19" s="446" t="s">
        <v>2470</v>
      </c>
      <c r="B19" s="142"/>
      <c r="C19" s="317"/>
    </row>
    <row r="20" ht="36" customHeight="1" spans="1:3">
      <c r="A20" s="445" t="s">
        <v>2478</v>
      </c>
      <c r="B20" s="142"/>
      <c r="C20" s="317" t="str">
        <f>IF(A20&lt;&gt;"",IF(SUM(B20:B20)&lt;&gt;0,"是","否"),"是")</f>
        <v>否</v>
      </c>
    </row>
    <row r="21" ht="36" customHeight="1" spans="1:3">
      <c r="A21" s="446" t="s">
        <v>2470</v>
      </c>
      <c r="B21" s="142"/>
      <c r="C21" s="317"/>
    </row>
    <row r="22" ht="36" customHeight="1" spans="1:3">
      <c r="A22" s="445" t="s">
        <v>2479</v>
      </c>
      <c r="B22" s="142"/>
      <c r="C22" s="317" t="str">
        <f>IF(A22&lt;&gt;"",IF(SUM(B22:B22)&lt;&gt;0,"是","否"),"是")</f>
        <v>否</v>
      </c>
    </row>
    <row r="23" ht="36" customHeight="1" spans="1:3">
      <c r="A23" s="446" t="s">
        <v>2470</v>
      </c>
      <c r="B23" s="142"/>
      <c r="C23" s="317"/>
    </row>
    <row r="24" ht="36" customHeight="1" spans="1:3">
      <c r="A24" s="445" t="s">
        <v>2480</v>
      </c>
      <c r="B24" s="142"/>
      <c r="C24" s="317" t="str">
        <f>IF(A24&lt;&gt;"",IF(SUM(B24:B24)&lt;&gt;0,"是","否"),"是")</f>
        <v>否</v>
      </c>
    </row>
    <row r="25" ht="36" customHeight="1" spans="1:3">
      <c r="A25" s="446" t="s">
        <v>2470</v>
      </c>
      <c r="B25" s="142"/>
      <c r="C25" s="317"/>
    </row>
    <row r="26" ht="36" customHeight="1" spans="1:3">
      <c r="A26" s="445" t="s">
        <v>2481</v>
      </c>
      <c r="B26" s="142"/>
      <c r="C26" s="317" t="str">
        <f>IF(A26&lt;&gt;"",IF(SUM(B26:B26)&lt;&gt;0,"是","否"),"是")</f>
        <v>否</v>
      </c>
    </row>
    <row r="27" ht="36" customHeight="1" spans="1:3">
      <c r="A27" s="446" t="s">
        <v>2470</v>
      </c>
      <c r="B27" s="142"/>
      <c r="C27" s="317"/>
    </row>
    <row r="28" ht="36" customHeight="1" spans="1:3">
      <c r="A28" s="445" t="s">
        <v>2482</v>
      </c>
      <c r="B28" s="142"/>
      <c r="C28" s="317" t="str">
        <f>IF(A28&lt;&gt;"",IF(SUM(B28:B28)&lt;&gt;0,"是","否"),"是")</f>
        <v>否</v>
      </c>
    </row>
    <row r="29" ht="36" customHeight="1" spans="1:3">
      <c r="A29" s="446" t="s">
        <v>2470</v>
      </c>
      <c r="B29" s="142"/>
      <c r="C29" s="317"/>
    </row>
    <row r="30" ht="36" customHeight="1" spans="1:3">
      <c r="A30" s="445" t="s">
        <v>2483</v>
      </c>
      <c r="B30" s="142"/>
      <c r="C30" s="317" t="str">
        <f>IF(A30&lt;&gt;"",IF(SUM(B30:B30)&lt;&gt;0,"是","否"),"是")</f>
        <v>否</v>
      </c>
    </row>
    <row r="31" ht="36" customHeight="1" spans="1:3">
      <c r="A31" s="446" t="s">
        <v>2470</v>
      </c>
      <c r="B31" s="142"/>
      <c r="C31" s="317"/>
    </row>
    <row r="32" ht="36" customHeight="1" spans="1:3">
      <c r="A32" s="445" t="s">
        <v>2484</v>
      </c>
      <c r="B32" s="142"/>
      <c r="C32" s="317" t="str">
        <f>IF(A32&lt;&gt;"",IF(SUM(B32:B32)&lt;&gt;0,"是","否"),"是")</f>
        <v>否</v>
      </c>
    </row>
    <row r="33" ht="36" customHeight="1" spans="1:3">
      <c r="A33" s="446" t="s">
        <v>2470</v>
      </c>
      <c r="B33" s="142"/>
      <c r="C33" s="317"/>
    </row>
    <row r="34" ht="36" customHeight="1" spans="1:3">
      <c r="A34" s="445" t="s">
        <v>2485</v>
      </c>
      <c r="B34" s="142"/>
      <c r="C34" s="317" t="str">
        <f>IF(A34&lt;&gt;"",IF(SUM(B34:B34)&lt;&gt;0,"是","否"),"是")</f>
        <v>否</v>
      </c>
    </row>
    <row r="35" ht="36" customHeight="1" spans="1:3">
      <c r="A35" s="446" t="s">
        <v>2470</v>
      </c>
      <c r="B35" s="142"/>
      <c r="C35" s="317"/>
    </row>
    <row r="36" ht="36" customHeight="1" spans="1:3">
      <c r="A36" s="445" t="s">
        <v>2486</v>
      </c>
      <c r="B36" s="142"/>
      <c r="C36" s="317" t="str">
        <f>IF(A36&lt;&gt;"",IF(SUM(B36:B36)&lt;&gt;0,"是","否"),"是")</f>
        <v>否</v>
      </c>
    </row>
    <row r="37" ht="36" customHeight="1" spans="1:3">
      <c r="A37" s="446" t="s">
        <v>2470</v>
      </c>
      <c r="B37" s="142"/>
      <c r="C37" s="317"/>
    </row>
    <row r="38" ht="36" customHeight="1" spans="1:3">
      <c r="A38" s="445" t="s">
        <v>2487</v>
      </c>
      <c r="B38" s="142"/>
      <c r="C38" s="317" t="str">
        <f>IF(A38&lt;&gt;"",IF(SUM(B38:B38)&lt;&gt;0,"是","否"),"是")</f>
        <v>否</v>
      </c>
    </row>
    <row r="39" ht="36" customHeight="1" spans="1:3">
      <c r="A39" s="446" t="s">
        <v>2470</v>
      </c>
      <c r="B39" s="142"/>
      <c r="C39" s="317"/>
    </row>
    <row r="40" ht="36" customHeight="1" spans="1:3">
      <c r="A40" s="445" t="s">
        <v>2488</v>
      </c>
      <c r="B40" s="142"/>
      <c r="C40" s="317" t="str">
        <f>IF(A40&lt;&gt;"",IF(SUM(B40:B40)&lt;&gt;0,"是","否"),"是")</f>
        <v>否</v>
      </c>
    </row>
    <row r="41" ht="36" customHeight="1" spans="1:3">
      <c r="A41" s="446" t="s">
        <v>2470</v>
      </c>
      <c r="B41" s="142"/>
      <c r="C41" s="317"/>
    </row>
    <row r="42" ht="36" customHeight="1" spans="1:3">
      <c r="A42" s="447" t="s">
        <v>2489</v>
      </c>
      <c r="B42" s="142"/>
      <c r="C42" s="317" t="str">
        <f>IF(A42&lt;&gt;"",IF(SUM(B42:B42)&lt;&gt;0,"是","否"),"是")</f>
        <v>否</v>
      </c>
    </row>
    <row r="43" s="442" customFormat="1" ht="43" customHeight="1" spans="1:2">
      <c r="A43" s="440" t="s">
        <v>2490</v>
      </c>
      <c r="B43" s="440"/>
    </row>
    <row r="44" ht="33" customHeight="1"/>
  </sheetData>
  <autoFilter ref="A3:C43">
    <extLst/>
  </autoFilter>
  <mergeCells count="3">
    <mergeCell ref="A1:B1"/>
    <mergeCell ref="F1:I1"/>
    <mergeCell ref="A43:B43"/>
  </mergeCells>
  <conditionalFormatting sqref="C4">
    <cfRule type="cellIs" dxfId="2" priority="2" stopIfTrue="1" operator="lessThan">
      <formula>0</formula>
    </cfRule>
  </conditionalFormatting>
  <conditionalFormatting sqref="C5:C42">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F0"/>
  </sheetPr>
  <dimension ref="A1:D25"/>
  <sheetViews>
    <sheetView showGridLines="0" showZeros="0" zoomScale="85" zoomScaleNormal="85" workbookViewId="0">
      <selection activeCell="C26" sqref="C26"/>
    </sheetView>
  </sheetViews>
  <sheetFormatPr defaultColWidth="9" defaultRowHeight="14.25" outlineLevelCol="3"/>
  <cols>
    <col min="1" max="1" width="53.2333333333333" style="202" customWidth="1"/>
    <col min="2" max="2" width="19.1166666666667" style="204" customWidth="1"/>
    <col min="3" max="3" width="17.35" style="202" customWidth="1"/>
    <col min="4" max="4" width="54.7" style="432" customWidth="1"/>
    <col min="5" max="16372" width="9" style="202"/>
    <col min="16373" max="16374" width="35.6333333333333" style="202"/>
    <col min="16375" max="16384" width="9" style="202"/>
  </cols>
  <sheetData>
    <row r="1" ht="45" customHeight="1" spans="1:4">
      <c r="A1" s="207" t="s">
        <v>2491</v>
      </c>
      <c r="B1" s="207"/>
      <c r="C1" s="207"/>
      <c r="D1" s="207"/>
    </row>
    <row r="2" ht="20.1" customHeight="1" spans="1:4">
      <c r="A2" s="208"/>
      <c r="B2" s="208"/>
      <c r="C2" s="433"/>
      <c r="D2" s="434" t="s">
        <v>1</v>
      </c>
    </row>
    <row r="3" s="203" customFormat="1" ht="45" customHeight="1" spans="1:4">
      <c r="A3" s="210" t="s">
        <v>2492</v>
      </c>
      <c r="B3" s="210" t="s">
        <v>2489</v>
      </c>
      <c r="C3" s="435" t="s">
        <v>2493</v>
      </c>
      <c r="D3" s="435" t="s">
        <v>2494</v>
      </c>
    </row>
    <row r="4" ht="36" customHeight="1" spans="1:4">
      <c r="A4" s="436" t="s">
        <v>2495</v>
      </c>
      <c r="B4" s="437"/>
      <c r="C4" s="437"/>
      <c r="D4" s="437"/>
    </row>
    <row r="5" ht="36" customHeight="1" spans="1:4">
      <c r="A5" s="438"/>
      <c r="B5" s="212"/>
      <c r="C5" s="212"/>
      <c r="D5" s="439"/>
    </row>
    <row r="6" ht="36" customHeight="1" spans="1:4">
      <c r="A6" s="438"/>
      <c r="B6" s="212"/>
      <c r="C6" s="212"/>
      <c r="D6" s="439"/>
    </row>
    <row r="7" ht="36" customHeight="1" spans="1:4">
      <c r="A7" s="438"/>
      <c r="B7" s="212"/>
      <c r="C7" s="212"/>
      <c r="D7" s="439"/>
    </row>
    <row r="8" ht="36" customHeight="1" spans="1:4">
      <c r="A8" s="438"/>
      <c r="B8" s="212"/>
      <c r="C8" s="212"/>
      <c r="D8" s="439"/>
    </row>
    <row r="9" ht="36" customHeight="1" spans="1:4">
      <c r="A9" s="438"/>
      <c r="B9" s="212"/>
      <c r="C9" s="212"/>
      <c r="D9" s="439"/>
    </row>
    <row r="10" ht="36" customHeight="1" spans="1:4">
      <c r="A10" s="438"/>
      <c r="B10" s="212"/>
      <c r="C10" s="212"/>
      <c r="D10" s="439"/>
    </row>
    <row r="11" ht="36" customHeight="1" spans="1:4">
      <c r="A11" s="438"/>
      <c r="B11" s="212"/>
      <c r="C11" s="212"/>
      <c r="D11" s="439"/>
    </row>
    <row r="12" ht="36" customHeight="1" spans="1:4">
      <c r="A12" s="438"/>
      <c r="B12" s="212"/>
      <c r="C12" s="212"/>
      <c r="D12" s="439"/>
    </row>
    <row r="13" ht="36" customHeight="1" spans="1:4">
      <c r="A13" s="438"/>
      <c r="B13" s="212"/>
      <c r="C13" s="212"/>
      <c r="D13" s="439"/>
    </row>
    <row r="14" ht="36" customHeight="1" spans="1:4">
      <c r="A14" s="438"/>
      <c r="B14" s="212"/>
      <c r="C14" s="212"/>
      <c r="D14" s="439"/>
    </row>
    <row r="15" ht="36" customHeight="1" spans="1:4">
      <c r="A15" s="438"/>
      <c r="B15" s="212"/>
      <c r="C15" s="212"/>
      <c r="D15" s="439"/>
    </row>
    <row r="16" ht="36" customHeight="1" spans="1:4">
      <c r="A16" s="438"/>
      <c r="B16" s="212"/>
      <c r="C16" s="212"/>
      <c r="D16" s="439"/>
    </row>
    <row r="17" ht="36" customHeight="1" spans="1:4">
      <c r="A17" s="438"/>
      <c r="B17" s="212"/>
      <c r="C17" s="212"/>
      <c r="D17" s="439"/>
    </row>
    <row r="18" ht="36" customHeight="1" spans="1:4">
      <c r="A18" s="438"/>
      <c r="B18" s="212"/>
      <c r="C18" s="212"/>
      <c r="D18" s="439"/>
    </row>
    <row r="19" ht="36" customHeight="1" spans="1:4">
      <c r="A19" s="438"/>
      <c r="B19" s="212"/>
      <c r="C19" s="212"/>
      <c r="D19" s="439"/>
    </row>
    <row r="20" ht="36" customHeight="1" spans="1:4">
      <c r="A20" s="438"/>
      <c r="B20" s="212"/>
      <c r="C20" s="212"/>
      <c r="D20" s="439"/>
    </row>
    <row r="21" ht="36" customHeight="1" spans="1:4">
      <c r="A21" s="436" t="s">
        <v>2496</v>
      </c>
      <c r="B21" s="437"/>
      <c r="C21" s="437"/>
      <c r="D21" s="437"/>
    </row>
    <row r="22" ht="50" customHeight="1" spans="1:4">
      <c r="A22" s="440" t="s">
        <v>2490</v>
      </c>
      <c r="B22" s="440"/>
      <c r="C22" s="440"/>
      <c r="D22" s="440"/>
    </row>
    <row r="23" spans="3:3">
      <c r="C23" s="441"/>
    </row>
    <row r="24" spans="3:3">
      <c r="C24" s="441"/>
    </row>
    <row r="25" spans="3:3">
      <c r="C25" s="441"/>
    </row>
  </sheetData>
  <mergeCells count="2">
    <mergeCell ref="A1:D1"/>
    <mergeCell ref="A22:D22"/>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5 C9:C20 B6 C6:C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workbookViewId="0">
      <selection activeCell="G11" sqref="G11"/>
    </sheetView>
  </sheetViews>
  <sheetFormatPr defaultColWidth="9" defaultRowHeight="13.5" outlineLevelCol="4"/>
  <cols>
    <col min="1" max="1" width="37.75" style="401" customWidth="1"/>
    <col min="2" max="2" width="22" style="418" customWidth="1"/>
    <col min="3" max="4" width="23.8833333333333" style="418" customWidth="1"/>
    <col min="5" max="5" width="24.5" style="418" customWidth="1"/>
    <col min="6" max="248" width="9" style="401"/>
    <col min="249" max="16384" width="9" style="4"/>
  </cols>
  <sheetData>
    <row r="1" s="401" customFormat="1" ht="40.5" customHeight="1" spans="1:5">
      <c r="A1" s="402" t="s">
        <v>2497</v>
      </c>
      <c r="B1" s="402"/>
      <c r="C1" s="402"/>
      <c r="D1" s="402"/>
      <c r="E1" s="402"/>
    </row>
    <row r="2" s="401" customFormat="1" ht="17" customHeight="1" spans="1:5">
      <c r="A2" s="419"/>
      <c r="B2" s="419"/>
      <c r="C2" s="419"/>
      <c r="D2" s="420"/>
      <c r="E2" s="421" t="s">
        <v>1</v>
      </c>
    </row>
    <row r="3" s="4" customFormat="1" ht="24.95" customHeight="1" spans="1:5">
      <c r="A3" s="422" t="s">
        <v>3</v>
      </c>
      <c r="B3" s="422" t="s">
        <v>105</v>
      </c>
      <c r="C3" s="422" t="s">
        <v>5</v>
      </c>
      <c r="D3" s="423" t="s">
        <v>2498</v>
      </c>
      <c r="E3" s="424"/>
    </row>
    <row r="4" s="4" customFormat="1" ht="24.95" customHeight="1" spans="1:5">
      <c r="A4" s="425"/>
      <c r="B4" s="425"/>
      <c r="C4" s="425"/>
      <c r="D4" s="210" t="s">
        <v>2499</v>
      </c>
      <c r="E4" s="210" t="s">
        <v>2500</v>
      </c>
    </row>
    <row r="5" s="401" customFormat="1" ht="35" customHeight="1" spans="1:5">
      <c r="A5" s="426" t="s">
        <v>2489</v>
      </c>
      <c r="B5" s="427">
        <f>B7+B8</f>
        <v>816</v>
      </c>
      <c r="C5" s="427">
        <f>SUM(C6,C7,C8)</f>
        <v>805</v>
      </c>
      <c r="D5" s="427">
        <f t="shared" ref="D5:D10" si="0">C5-B5</f>
        <v>-11</v>
      </c>
      <c r="E5" s="428">
        <f t="shared" ref="E5:E10" si="1">D5/B5</f>
        <v>-0.0135</v>
      </c>
    </row>
    <row r="6" s="401" customFormat="1" ht="35" customHeight="1" spans="1:5">
      <c r="A6" s="196" t="s">
        <v>2501</v>
      </c>
      <c r="B6" s="429"/>
      <c r="C6" s="429"/>
      <c r="D6" s="427">
        <f t="shared" si="0"/>
        <v>0</v>
      </c>
      <c r="E6" s="428"/>
    </row>
    <row r="7" s="401" customFormat="1" ht="35" customHeight="1" spans="1:5">
      <c r="A7" s="196" t="s">
        <v>2502</v>
      </c>
      <c r="B7" s="427">
        <v>219</v>
      </c>
      <c r="C7" s="427">
        <v>205</v>
      </c>
      <c r="D7" s="427">
        <f t="shared" si="0"/>
        <v>-14</v>
      </c>
      <c r="E7" s="428">
        <f t="shared" si="1"/>
        <v>-0.0639</v>
      </c>
    </row>
    <row r="8" s="401" customFormat="1" ht="35" customHeight="1" spans="1:5">
      <c r="A8" s="196" t="s">
        <v>2503</v>
      </c>
      <c r="B8" s="427">
        <f>B9+B10</f>
        <v>597</v>
      </c>
      <c r="C8" s="427">
        <f>SUM(C9:C10)</f>
        <v>600</v>
      </c>
      <c r="D8" s="427">
        <f t="shared" si="0"/>
        <v>3</v>
      </c>
      <c r="E8" s="428">
        <f t="shared" si="1"/>
        <v>0.005</v>
      </c>
    </row>
    <row r="9" s="401" customFormat="1" ht="35" customHeight="1" spans="1:5">
      <c r="A9" s="196" t="s">
        <v>2504</v>
      </c>
      <c r="B9" s="429">
        <v>75</v>
      </c>
      <c r="C9" s="429">
        <v>85</v>
      </c>
      <c r="D9" s="427">
        <f t="shared" si="0"/>
        <v>10</v>
      </c>
      <c r="E9" s="428">
        <f t="shared" si="1"/>
        <v>0.1333</v>
      </c>
    </row>
    <row r="10" s="401" customFormat="1" ht="35" customHeight="1" spans="1:5">
      <c r="A10" s="196" t="s">
        <v>2505</v>
      </c>
      <c r="B10" s="429">
        <v>522</v>
      </c>
      <c r="C10" s="429">
        <v>515</v>
      </c>
      <c r="D10" s="427">
        <f t="shared" si="0"/>
        <v>-7</v>
      </c>
      <c r="E10" s="428">
        <f t="shared" si="1"/>
        <v>-0.0134</v>
      </c>
    </row>
    <row r="11" s="401" customFormat="1" ht="216" customHeight="1" spans="1:5">
      <c r="A11" s="430" t="s">
        <v>2506</v>
      </c>
      <c r="B11" s="431"/>
      <c r="C11" s="431"/>
      <c r="D11" s="431"/>
      <c r="E11" s="431"/>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00B0F0"/>
  </sheetPr>
  <dimension ref="A1:F50"/>
  <sheetViews>
    <sheetView showGridLines="0" showZeros="0" zoomScale="115" zoomScaleNormal="115" topLeftCell="A31" workbookViewId="0">
      <selection activeCell="J11" sqref="J11"/>
    </sheetView>
  </sheetViews>
  <sheetFormatPr defaultColWidth="9" defaultRowHeight="14.25" outlineLevelCol="5"/>
  <cols>
    <col min="1" max="1" width="11.9583333333333" style="204" customWidth="1"/>
    <col min="2" max="2" width="43.15" style="204" customWidth="1"/>
    <col min="3" max="3" width="16.9583333333333" style="204" customWidth="1"/>
    <col min="4" max="4" width="20.6333333333333" style="204" customWidth="1"/>
    <col min="5" max="5" width="20.6333333333333" style="380" customWidth="1"/>
    <col min="6" max="6" width="3.75" style="204" customWidth="1"/>
    <col min="7" max="16350" width="9" style="204"/>
    <col min="16351" max="16351" width="45.6333333333333" style="204"/>
    <col min="16352" max="16384" width="9" style="204"/>
  </cols>
  <sheetData>
    <row r="1" s="401" customFormat="1" ht="40.5" customHeight="1" spans="1:5">
      <c r="A1" s="402" t="s">
        <v>2507</v>
      </c>
      <c r="B1" s="402"/>
      <c r="C1" s="402"/>
      <c r="D1" s="402"/>
      <c r="E1" s="402"/>
    </row>
    <row r="2" s="378" customFormat="1" ht="20.1" customHeight="1" spans="2:5">
      <c r="B2" s="381"/>
      <c r="C2" s="382"/>
      <c r="D2" s="381"/>
      <c r="E2" s="383" t="s">
        <v>1</v>
      </c>
    </row>
    <row r="3" s="379" customFormat="1" ht="45" customHeight="1" spans="1:6">
      <c r="A3" s="384" t="s">
        <v>2</v>
      </c>
      <c r="B3" s="385" t="s">
        <v>3</v>
      </c>
      <c r="C3" s="183" t="s">
        <v>4</v>
      </c>
      <c r="D3" s="183" t="s">
        <v>5</v>
      </c>
      <c r="E3" s="183" t="s">
        <v>6</v>
      </c>
      <c r="F3" s="386" t="s">
        <v>7</v>
      </c>
    </row>
    <row r="4" s="379" customFormat="1" ht="36" customHeight="1" spans="1:6">
      <c r="A4" s="354">
        <v>1030102</v>
      </c>
      <c r="B4" s="341" t="s">
        <v>2508</v>
      </c>
      <c r="C4" s="351"/>
      <c r="D4" s="351"/>
      <c r="E4" s="403"/>
      <c r="F4" s="387" t="str">
        <f t="shared" ref="F4:F37" si="0">IF(LEN(A4)=7,"是",IF(B4&lt;&gt;"",IF(SUM(C4:D4)&lt;&gt;0,"是","否"),"是"))</f>
        <v>是</v>
      </c>
    </row>
    <row r="5" ht="36" customHeight="1" spans="1:6">
      <c r="A5" s="354">
        <v>1030112</v>
      </c>
      <c r="B5" s="341" t="s">
        <v>2509</v>
      </c>
      <c r="C5" s="351"/>
      <c r="D5" s="351"/>
      <c r="E5" s="403"/>
      <c r="F5" s="387" t="str">
        <f t="shared" si="0"/>
        <v>是</v>
      </c>
    </row>
    <row r="6" ht="36" customHeight="1" spans="1:6">
      <c r="A6" s="354">
        <v>1030115</v>
      </c>
      <c r="B6" s="341" t="s">
        <v>2510</v>
      </c>
      <c r="C6" s="351"/>
      <c r="D6" s="351"/>
      <c r="E6" s="403"/>
      <c r="F6" s="387" t="str">
        <f t="shared" si="0"/>
        <v>是</v>
      </c>
    </row>
    <row r="7" ht="36" customHeight="1" spans="1:6">
      <c r="A7" s="354">
        <v>1030129</v>
      </c>
      <c r="B7" s="341" t="s">
        <v>2511</v>
      </c>
      <c r="C7" s="351"/>
      <c r="D7" s="351"/>
      <c r="E7" s="403"/>
      <c r="F7" s="387" t="str">
        <f t="shared" si="0"/>
        <v>是</v>
      </c>
    </row>
    <row r="8" ht="36" customHeight="1" spans="1:6">
      <c r="A8" s="354">
        <v>1030146</v>
      </c>
      <c r="B8" s="341" t="s">
        <v>2512</v>
      </c>
      <c r="C8" s="351"/>
      <c r="D8" s="351"/>
      <c r="E8" s="403"/>
      <c r="F8" s="387" t="str">
        <f t="shared" si="0"/>
        <v>是</v>
      </c>
    </row>
    <row r="9" ht="36" customHeight="1" spans="1:6">
      <c r="A9" s="354">
        <v>1030147</v>
      </c>
      <c r="B9" s="341" t="s">
        <v>2513</v>
      </c>
      <c r="C9" s="351"/>
      <c r="D9" s="351"/>
      <c r="E9" s="403"/>
      <c r="F9" s="387" t="str">
        <f t="shared" si="0"/>
        <v>是</v>
      </c>
    </row>
    <row r="10" ht="36" customHeight="1" spans="1:6">
      <c r="A10" s="354">
        <v>1030148</v>
      </c>
      <c r="B10" s="341" t="s">
        <v>2514</v>
      </c>
      <c r="C10" s="351">
        <f>SUM(C11:C15)</f>
        <v>52885</v>
      </c>
      <c r="D10" s="351">
        <f>SUM(D11:D15)</f>
        <v>81425</v>
      </c>
      <c r="E10" s="403">
        <f t="shared" ref="E10:E12" si="1">(D10-C10)/C10</f>
        <v>0.54</v>
      </c>
      <c r="F10" s="387" t="str">
        <f t="shared" si="0"/>
        <v>是</v>
      </c>
    </row>
    <row r="11" ht="36" customHeight="1" spans="1:6">
      <c r="A11" s="354">
        <v>103014801</v>
      </c>
      <c r="B11" s="345" t="s">
        <v>2515</v>
      </c>
      <c r="C11" s="346">
        <v>45630</v>
      </c>
      <c r="D11" s="389">
        <v>57310</v>
      </c>
      <c r="E11" s="403">
        <f t="shared" si="1"/>
        <v>0.256</v>
      </c>
      <c r="F11" s="387" t="str">
        <f t="shared" si="0"/>
        <v>是</v>
      </c>
    </row>
    <row r="12" ht="36" customHeight="1" spans="1:6">
      <c r="A12" s="354">
        <v>103014802</v>
      </c>
      <c r="B12" s="345" t="s">
        <v>2516</v>
      </c>
      <c r="C12" s="388">
        <v>180</v>
      </c>
      <c r="D12" s="389">
        <v>5720</v>
      </c>
      <c r="E12" s="403">
        <f t="shared" si="1"/>
        <v>30.778</v>
      </c>
      <c r="F12" s="387" t="str">
        <f t="shared" si="0"/>
        <v>是</v>
      </c>
    </row>
    <row r="13" ht="36" customHeight="1" spans="1:6">
      <c r="A13" s="354">
        <v>103014803</v>
      </c>
      <c r="B13" s="345" t="s">
        <v>2517</v>
      </c>
      <c r="C13" s="388">
        <v>7454</v>
      </c>
      <c r="D13" s="389">
        <v>18430</v>
      </c>
      <c r="E13" s="403"/>
      <c r="F13" s="387" t="str">
        <f t="shared" si="0"/>
        <v>是</v>
      </c>
    </row>
    <row r="14" ht="36" customHeight="1" spans="1:6">
      <c r="A14" s="354">
        <v>103014898</v>
      </c>
      <c r="B14" s="345" t="s">
        <v>2518</v>
      </c>
      <c r="C14" s="388">
        <v>-379</v>
      </c>
      <c r="D14" s="389">
        <v>-35</v>
      </c>
      <c r="E14" s="403">
        <f>(D14-C14)/C14</f>
        <v>-0.908</v>
      </c>
      <c r="F14" s="387" t="str">
        <f t="shared" si="0"/>
        <v>是</v>
      </c>
    </row>
    <row r="15" ht="36" customHeight="1" spans="1:6">
      <c r="A15" s="354">
        <v>103014899</v>
      </c>
      <c r="B15" s="345" t="s">
        <v>2519</v>
      </c>
      <c r="C15" s="388"/>
      <c r="D15" s="346"/>
      <c r="E15" s="403" t="e">
        <f>(D15-C15)/C15</f>
        <v>#DIV/0!</v>
      </c>
      <c r="F15" s="387" t="str">
        <f t="shared" si="0"/>
        <v>否</v>
      </c>
    </row>
    <row r="16" ht="36" customHeight="1" spans="1:6">
      <c r="A16" s="412">
        <v>1030150</v>
      </c>
      <c r="B16" s="211" t="s">
        <v>2520</v>
      </c>
      <c r="C16" s="351"/>
      <c r="D16" s="351"/>
      <c r="E16" s="403"/>
      <c r="F16" s="387" t="str">
        <f t="shared" si="0"/>
        <v>是</v>
      </c>
    </row>
    <row r="17" ht="36" customHeight="1" spans="1:6">
      <c r="A17" s="412">
        <v>1030155</v>
      </c>
      <c r="B17" s="211" t="s">
        <v>2521</v>
      </c>
      <c r="C17" s="351"/>
      <c r="D17" s="351"/>
      <c r="E17" s="403"/>
      <c r="F17" s="387" t="str">
        <f t="shared" si="0"/>
        <v>是</v>
      </c>
    </row>
    <row r="18" ht="36" customHeight="1" spans="1:6">
      <c r="A18" s="412">
        <v>103015501</v>
      </c>
      <c r="B18" s="235" t="s">
        <v>2522</v>
      </c>
      <c r="C18" s="346"/>
      <c r="D18" s="346"/>
      <c r="E18" s="403"/>
      <c r="F18" s="387" t="str">
        <f t="shared" si="0"/>
        <v>否</v>
      </c>
    </row>
    <row r="19" ht="36" customHeight="1" spans="1:6">
      <c r="A19" s="412">
        <v>103015502</v>
      </c>
      <c r="B19" s="235" t="s">
        <v>2523</v>
      </c>
      <c r="C19" s="346"/>
      <c r="D19" s="346"/>
      <c r="E19" s="403"/>
      <c r="F19" s="387" t="str">
        <f t="shared" si="0"/>
        <v>否</v>
      </c>
    </row>
    <row r="20" ht="36" customHeight="1" spans="1:6">
      <c r="A20" s="412">
        <v>1030156</v>
      </c>
      <c r="B20" s="211" t="s">
        <v>2524</v>
      </c>
      <c r="C20" s="351">
        <v>695</v>
      </c>
      <c r="D20" s="391">
        <v>600</v>
      </c>
      <c r="E20" s="403">
        <f>(D20-C20)/C20</f>
        <v>-0.137</v>
      </c>
      <c r="F20" s="387" t="str">
        <f t="shared" si="0"/>
        <v>是</v>
      </c>
    </row>
    <row r="21" ht="36" customHeight="1" spans="1:6">
      <c r="A21" s="412">
        <v>1030157</v>
      </c>
      <c r="B21" s="211" t="s">
        <v>2525</v>
      </c>
      <c r="C21" s="351">
        <v>0</v>
      </c>
      <c r="D21" s="351"/>
      <c r="E21" s="403"/>
      <c r="F21" s="387" t="str">
        <f t="shared" si="0"/>
        <v>是</v>
      </c>
    </row>
    <row r="22" ht="36" customHeight="1" spans="1:6">
      <c r="A22" s="412">
        <v>1030158</v>
      </c>
      <c r="B22" s="211" t="s">
        <v>2526</v>
      </c>
      <c r="C22" s="351">
        <v>0</v>
      </c>
      <c r="D22" s="351"/>
      <c r="E22" s="403"/>
      <c r="F22" s="387" t="str">
        <f t="shared" si="0"/>
        <v>是</v>
      </c>
    </row>
    <row r="23" ht="36" customHeight="1" spans="1:6">
      <c r="A23" s="354">
        <v>1030159</v>
      </c>
      <c r="B23" s="341" t="s">
        <v>2527</v>
      </c>
      <c r="C23" s="351">
        <v>0</v>
      </c>
      <c r="D23" s="351"/>
      <c r="E23" s="403"/>
      <c r="F23" s="387" t="str">
        <f t="shared" si="0"/>
        <v>是</v>
      </c>
    </row>
    <row r="24" ht="36" customHeight="1" spans="1:6">
      <c r="A24" s="354">
        <v>1030178</v>
      </c>
      <c r="B24" s="341" t="s">
        <v>2528</v>
      </c>
      <c r="C24" s="351">
        <v>1712</v>
      </c>
      <c r="D24" s="391">
        <v>1400</v>
      </c>
      <c r="E24" s="403"/>
      <c r="F24" s="387" t="str">
        <f t="shared" si="0"/>
        <v>是</v>
      </c>
    </row>
    <row r="25" ht="36" customHeight="1" spans="1:6">
      <c r="A25" s="354">
        <v>1030180</v>
      </c>
      <c r="B25" s="341" t="s">
        <v>2529</v>
      </c>
      <c r="C25" s="351">
        <v>0</v>
      </c>
      <c r="D25" s="351"/>
      <c r="E25" s="403"/>
      <c r="F25" s="387" t="str">
        <f t="shared" si="0"/>
        <v>是</v>
      </c>
    </row>
    <row r="26" ht="36" customHeight="1" spans="1:6">
      <c r="A26" s="354">
        <v>1030199</v>
      </c>
      <c r="B26" s="341" t="s">
        <v>2530</v>
      </c>
      <c r="C26" s="351">
        <v>0</v>
      </c>
      <c r="D26" s="351"/>
      <c r="E26" s="403"/>
      <c r="F26" s="387" t="str">
        <f t="shared" si="0"/>
        <v>是</v>
      </c>
    </row>
    <row r="27" ht="36" customHeight="1" spans="1:6">
      <c r="A27" s="354">
        <v>10310</v>
      </c>
      <c r="B27" s="341" t="s">
        <v>2531</v>
      </c>
      <c r="C27" s="351">
        <v>6219</v>
      </c>
      <c r="D27" s="391">
        <v>8656</v>
      </c>
      <c r="E27" s="403">
        <f t="shared" ref="E27:E32" si="2">(D27-C27)/C27</f>
        <v>0.392</v>
      </c>
      <c r="F27" s="387" t="str">
        <f t="shared" si="0"/>
        <v>是</v>
      </c>
    </row>
    <row r="28" ht="36" customHeight="1" spans="1:6">
      <c r="A28" s="348"/>
      <c r="B28" s="345"/>
      <c r="C28" s="346"/>
      <c r="D28" s="346"/>
      <c r="E28" s="403"/>
      <c r="F28" s="387" t="str">
        <f t="shared" si="0"/>
        <v>是</v>
      </c>
    </row>
    <row r="29" ht="36" customHeight="1" spans="1:6">
      <c r="A29" s="362"/>
      <c r="B29" s="363" t="s">
        <v>2532</v>
      </c>
      <c r="C29" s="351">
        <f>C4+C5+C6+C7+C8+C9+C10+C16+C17+C20+C21+C22+C23+C24+C25+C26+C27</f>
        <v>61511</v>
      </c>
      <c r="D29" s="351">
        <f>D4+D5+D6+D7+D8+D9+D10+D16+D17+D20+D21+D22+D23+D24+D25+D26+D27</f>
        <v>92081</v>
      </c>
      <c r="E29" s="403">
        <f t="shared" si="2"/>
        <v>0.497</v>
      </c>
      <c r="F29" s="387" t="str">
        <f t="shared" si="0"/>
        <v>是</v>
      </c>
    </row>
    <row r="30" ht="36" customHeight="1" spans="1:6">
      <c r="A30" s="392">
        <v>105</v>
      </c>
      <c r="B30" s="393" t="s">
        <v>2533</v>
      </c>
      <c r="C30" s="366">
        <v>79000</v>
      </c>
      <c r="D30" s="394"/>
      <c r="E30" s="403"/>
      <c r="F30" s="387" t="str">
        <f t="shared" si="0"/>
        <v>是</v>
      </c>
    </row>
    <row r="31" ht="36" customHeight="1" spans="1:6">
      <c r="A31" s="413">
        <v>110</v>
      </c>
      <c r="B31" s="414" t="s">
        <v>37</v>
      </c>
      <c r="C31" s="366">
        <f>C32+C35+C36</f>
        <v>41082</v>
      </c>
      <c r="D31" s="366">
        <f>D32+D35+D36</f>
        <v>7841</v>
      </c>
      <c r="E31" s="403">
        <f t="shared" si="2"/>
        <v>-0.809</v>
      </c>
      <c r="F31" s="387" t="str">
        <f t="shared" si="0"/>
        <v>是</v>
      </c>
    </row>
    <row r="32" ht="36" customHeight="1" spans="1:6">
      <c r="A32" s="413">
        <v>11004</v>
      </c>
      <c r="B32" s="414" t="s">
        <v>2534</v>
      </c>
      <c r="C32" s="366">
        <f>C33+C34</f>
        <v>3406</v>
      </c>
      <c r="D32" s="366">
        <f>D33+D34</f>
        <v>2000</v>
      </c>
      <c r="E32" s="403">
        <f t="shared" si="2"/>
        <v>-0.413</v>
      </c>
      <c r="F32" s="387" t="str">
        <f t="shared" si="0"/>
        <v>是</v>
      </c>
    </row>
    <row r="33" ht="36" customHeight="1" spans="1:6">
      <c r="A33" s="415">
        <v>1100402</v>
      </c>
      <c r="B33" s="416" t="s">
        <v>2535</v>
      </c>
      <c r="C33" s="397">
        <v>3406</v>
      </c>
      <c r="D33" s="389">
        <v>2000</v>
      </c>
      <c r="E33" s="403"/>
      <c r="F33" s="387" t="str">
        <f t="shared" si="0"/>
        <v>是</v>
      </c>
    </row>
    <row r="34" ht="36" customHeight="1" spans="1:6">
      <c r="A34" s="415">
        <v>1100403</v>
      </c>
      <c r="B34" s="416" t="s">
        <v>2536</v>
      </c>
      <c r="C34" s="397"/>
      <c r="D34" s="389"/>
      <c r="E34" s="403"/>
      <c r="F34" s="387" t="str">
        <f t="shared" si="0"/>
        <v>是</v>
      </c>
    </row>
    <row r="35" ht="36" customHeight="1" spans="1:6">
      <c r="A35" s="415">
        <v>11008</v>
      </c>
      <c r="B35" s="416" t="s">
        <v>40</v>
      </c>
      <c r="C35" s="397">
        <v>5176</v>
      </c>
      <c r="D35" s="389">
        <v>5841</v>
      </c>
      <c r="E35" s="403">
        <f t="shared" ref="E35:E37" si="3">(D35-C35)/C35</f>
        <v>0.128</v>
      </c>
      <c r="F35" s="387" t="str">
        <f t="shared" si="0"/>
        <v>是</v>
      </c>
    </row>
    <row r="36" ht="36" customHeight="1" spans="1:6">
      <c r="A36" s="415">
        <v>11009</v>
      </c>
      <c r="B36" s="416" t="s">
        <v>41</v>
      </c>
      <c r="C36" s="398">
        <v>32500</v>
      </c>
      <c r="D36" s="388"/>
      <c r="E36" s="403">
        <f t="shared" si="3"/>
        <v>-1</v>
      </c>
      <c r="F36" s="387" t="str">
        <f t="shared" si="0"/>
        <v>是</v>
      </c>
    </row>
    <row r="37" ht="36" customHeight="1" spans="1:6">
      <c r="A37" s="399"/>
      <c r="B37" s="400" t="s">
        <v>44</v>
      </c>
      <c r="C37" s="366">
        <f>C29+C30+C31</f>
        <v>181593</v>
      </c>
      <c r="D37" s="366">
        <f>D29+D30+D31</f>
        <v>99922</v>
      </c>
      <c r="E37" s="403">
        <f t="shared" si="3"/>
        <v>-0.45</v>
      </c>
      <c r="F37" s="387" t="str">
        <f t="shared" si="0"/>
        <v>是</v>
      </c>
    </row>
    <row r="38" spans="3:4">
      <c r="C38" s="417"/>
      <c r="D38" s="417"/>
    </row>
    <row r="40" spans="3:4">
      <c r="C40" s="417"/>
      <c r="D40" s="417"/>
    </row>
    <row r="42" spans="3:4">
      <c r="C42" s="417"/>
      <c r="D42" s="417"/>
    </row>
    <row r="43" spans="3:4">
      <c r="C43" s="417"/>
      <c r="D43" s="417"/>
    </row>
    <row r="45" spans="3:4">
      <c r="C45" s="417"/>
      <c r="D45" s="417"/>
    </row>
    <row r="46" spans="3:4">
      <c r="C46" s="417"/>
      <c r="D46" s="417"/>
    </row>
    <row r="47" spans="3:4">
      <c r="C47" s="417"/>
      <c r="D47" s="417"/>
    </row>
    <row r="48" spans="3:4">
      <c r="C48" s="417"/>
      <c r="D48" s="417"/>
    </row>
    <row r="50" spans="3:4">
      <c r="C50" s="417"/>
      <c r="D50" s="417"/>
    </row>
  </sheetData>
  <mergeCells count="1">
    <mergeCell ref="A1:E1"/>
  </mergeCells>
  <conditionalFormatting sqref="B30">
    <cfRule type="expression" dxfId="1" priority="26" stopIfTrue="1">
      <formula>"len($A:$A)=3"</formula>
    </cfRule>
  </conditionalFormatting>
  <conditionalFormatting sqref="B32">
    <cfRule type="expression" dxfId="1" priority="17" stopIfTrue="1">
      <formula>"len($A:$A)=3"</formula>
    </cfRule>
  </conditionalFormatting>
  <conditionalFormatting sqref="B34">
    <cfRule type="expression" dxfId="1" priority="16" stopIfTrue="1">
      <formula>"len($A:$A)=3"</formula>
    </cfRule>
  </conditionalFormatting>
  <conditionalFormatting sqref="C36:D36">
    <cfRule type="expression" dxfId="1" priority="13" stopIfTrue="1">
      <formula>"len($A:$A)=3"</formula>
    </cfRule>
  </conditionalFormatting>
  <conditionalFormatting sqref="C30:C35 D31:D34">
    <cfRule type="expression" dxfId="1" priority="15" stopIfTrue="1">
      <formula>"len($A:$A)=3"</formula>
    </cfRule>
  </conditionalFormatting>
  <conditionalFormatting sqref="D30 D33:D35">
    <cfRule type="expression" dxfId="1" priority="14" stopIfTrue="1">
      <formula>"len($A:$A)=3"</formula>
    </cfRule>
  </conditionalFormatting>
  <conditionalFormatting sqref="B31 B33">
    <cfRule type="expression" dxfId="1" priority="1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00B0F0"/>
  </sheetPr>
  <dimension ref="A1:XFC289"/>
  <sheetViews>
    <sheetView showGridLines="0" showZeros="0" zoomScale="115" zoomScaleNormal="115" workbookViewId="0">
      <pane ySplit="3" topLeftCell="A276" activePane="bottomLeft" state="frozen"/>
      <selection/>
      <selection pane="bottomLeft" activeCell="D2" sqref="D$1:D$1048576"/>
    </sheetView>
  </sheetViews>
  <sheetFormatPr defaultColWidth="15.5333333333333" defaultRowHeight="14.25"/>
  <cols>
    <col min="1" max="3" width="15.5333333333333" style="322" customWidth="1"/>
    <col min="4" max="4" width="15.5333333333333" style="326" customWidth="1"/>
    <col min="5" max="5" width="15.5333333333333" style="327" customWidth="1"/>
    <col min="6" max="6" width="15.5333333333333" style="328" customWidth="1"/>
    <col min="7" max="16384" width="15.5333333333333" style="322" customWidth="1"/>
  </cols>
  <sheetData>
    <row r="1" s="401" customFormat="1" ht="45" customHeight="1" spans="1:16383">
      <c r="A1" s="402"/>
      <c r="B1" s="329" t="s">
        <v>2537</v>
      </c>
      <c r="C1" s="329"/>
      <c r="D1" s="330"/>
      <c r="E1" s="329"/>
      <c r="XFB1" s="322"/>
      <c r="XFC1" s="322"/>
    </row>
    <row r="2" s="323" customFormat="1" ht="20.1" customHeight="1" spans="2:6">
      <c r="B2" s="331"/>
      <c r="C2" s="331"/>
      <c r="D2" s="332"/>
      <c r="E2" s="333" t="s">
        <v>1</v>
      </c>
      <c r="F2" s="334"/>
    </row>
    <row r="3" s="324" customFormat="1" ht="45" customHeight="1" spans="1:7">
      <c r="A3" s="335" t="s">
        <v>2</v>
      </c>
      <c r="B3" s="336" t="s">
        <v>3</v>
      </c>
      <c r="C3" s="337" t="s">
        <v>4</v>
      </c>
      <c r="D3" s="338" t="s">
        <v>5</v>
      </c>
      <c r="E3" s="337" t="s">
        <v>6</v>
      </c>
      <c r="F3" s="339" t="s">
        <v>7</v>
      </c>
      <c r="G3" s="324" t="s">
        <v>132</v>
      </c>
    </row>
    <row r="4" ht="38" customHeight="1" spans="1:7">
      <c r="A4" s="340" t="s">
        <v>57</v>
      </c>
      <c r="B4" s="341" t="s">
        <v>2538</v>
      </c>
      <c r="C4" s="351">
        <f>C5+C11+C17</f>
        <v>7</v>
      </c>
      <c r="D4" s="352">
        <f>D5+D11+D17</f>
        <v>0</v>
      </c>
      <c r="E4" s="403">
        <f>(D4-C4)/C4</f>
        <v>-1</v>
      </c>
      <c r="F4" s="344" t="str">
        <f t="shared" ref="F4:F67" si="0">IF(LEN(A4)=3,"是",IF(B4&lt;&gt;"",IF(SUM(C4:D4)&lt;&gt;0,"是","否"),"是"))</f>
        <v>是</v>
      </c>
      <c r="G4" s="322" t="str">
        <f t="shared" ref="G4:G67" si="1">IF(LEN(A4)=3,"类",IF(LEN(A4)=5,"款","项"))</f>
        <v>类</v>
      </c>
    </row>
    <row r="5" ht="38" customHeight="1" spans="1:7">
      <c r="A5" s="348" t="s">
        <v>2539</v>
      </c>
      <c r="B5" s="345" t="s">
        <v>2540</v>
      </c>
      <c r="C5" s="346">
        <f>SUM(C6:C10)</f>
        <v>7</v>
      </c>
      <c r="D5" s="347">
        <f>SUM(D6:D10)</f>
        <v>0</v>
      </c>
      <c r="E5" s="403">
        <f>(D5-C5)/C5</f>
        <v>-1</v>
      </c>
      <c r="F5" s="344" t="str">
        <f t="shared" si="0"/>
        <v>是</v>
      </c>
      <c r="G5" s="322" t="str">
        <f t="shared" si="1"/>
        <v>款</v>
      </c>
    </row>
    <row r="6" ht="38" customHeight="1" spans="1:7">
      <c r="A6" s="348" t="s">
        <v>2541</v>
      </c>
      <c r="B6" s="345" t="s">
        <v>2542</v>
      </c>
      <c r="C6" s="346">
        <v>7</v>
      </c>
      <c r="D6" s="347"/>
      <c r="E6" s="403">
        <f>(D6-C6)/C6</f>
        <v>-1</v>
      </c>
      <c r="F6" s="344" t="str">
        <f t="shared" si="0"/>
        <v>是</v>
      </c>
      <c r="G6" s="322" t="str">
        <f t="shared" si="1"/>
        <v>项</v>
      </c>
    </row>
    <row r="7" ht="38" customHeight="1" spans="1:7">
      <c r="A7" s="348" t="s">
        <v>2543</v>
      </c>
      <c r="B7" s="345" t="s">
        <v>2544</v>
      </c>
      <c r="C7" s="346"/>
      <c r="D7" s="347"/>
      <c r="E7" s="403"/>
      <c r="F7" s="344" t="str">
        <f t="shared" si="0"/>
        <v>否</v>
      </c>
      <c r="G7" s="322" t="str">
        <f t="shared" si="1"/>
        <v>项</v>
      </c>
    </row>
    <row r="8" ht="38" customHeight="1" spans="1:7">
      <c r="A8" s="348" t="s">
        <v>2545</v>
      </c>
      <c r="B8" s="345" t="s">
        <v>2546</v>
      </c>
      <c r="C8" s="346"/>
      <c r="D8" s="347"/>
      <c r="E8" s="403"/>
      <c r="F8" s="344" t="str">
        <f t="shared" si="0"/>
        <v>否</v>
      </c>
      <c r="G8" s="322" t="str">
        <f t="shared" si="1"/>
        <v>项</v>
      </c>
    </row>
    <row r="9" s="322" customFormat="1" ht="38" customHeight="1" spans="1:7">
      <c r="A9" s="348" t="s">
        <v>2547</v>
      </c>
      <c r="B9" s="345" t="s">
        <v>2548</v>
      </c>
      <c r="C9" s="346"/>
      <c r="D9" s="347"/>
      <c r="E9" s="403"/>
      <c r="F9" s="344" t="str">
        <f t="shared" si="0"/>
        <v>否</v>
      </c>
      <c r="G9" s="322" t="str">
        <f t="shared" si="1"/>
        <v>项</v>
      </c>
    </row>
    <row r="10" ht="38" customHeight="1" spans="1:7">
      <c r="A10" s="348" t="s">
        <v>2549</v>
      </c>
      <c r="B10" s="345" t="s">
        <v>2550</v>
      </c>
      <c r="C10" s="346"/>
      <c r="D10" s="347"/>
      <c r="E10" s="403"/>
      <c r="F10" s="344" t="str">
        <f t="shared" si="0"/>
        <v>否</v>
      </c>
      <c r="G10" s="322" t="str">
        <f t="shared" si="1"/>
        <v>项</v>
      </c>
    </row>
    <row r="11" ht="38" customHeight="1" spans="1:7">
      <c r="A11" s="348" t="s">
        <v>2551</v>
      </c>
      <c r="B11" s="345" t="s">
        <v>2552</v>
      </c>
      <c r="C11" s="346">
        <f>SUM(C12:C16)</f>
        <v>0</v>
      </c>
      <c r="D11" s="347"/>
      <c r="E11" s="403"/>
      <c r="F11" s="344" t="str">
        <f t="shared" si="0"/>
        <v>否</v>
      </c>
      <c r="G11" s="322" t="str">
        <f t="shared" si="1"/>
        <v>款</v>
      </c>
    </row>
    <row r="12" s="322" customFormat="1" ht="38" customHeight="1" spans="1:7">
      <c r="A12" s="348" t="s">
        <v>2553</v>
      </c>
      <c r="B12" s="345" t="s">
        <v>2554</v>
      </c>
      <c r="C12" s="346"/>
      <c r="D12" s="347"/>
      <c r="E12" s="403"/>
      <c r="F12" s="344" t="str">
        <f t="shared" si="0"/>
        <v>否</v>
      </c>
      <c r="G12" s="322" t="str">
        <f t="shared" si="1"/>
        <v>项</v>
      </c>
    </row>
    <row r="13" ht="38" customHeight="1" spans="1:7">
      <c r="A13" s="348" t="s">
        <v>2555</v>
      </c>
      <c r="B13" s="345" t="s">
        <v>2556</v>
      </c>
      <c r="C13" s="346"/>
      <c r="D13" s="347"/>
      <c r="E13" s="403"/>
      <c r="F13" s="344" t="str">
        <f t="shared" si="0"/>
        <v>否</v>
      </c>
      <c r="G13" s="322" t="str">
        <f t="shared" si="1"/>
        <v>项</v>
      </c>
    </row>
    <row r="14" s="322" customFormat="1" ht="38" customHeight="1" spans="1:7">
      <c r="A14" s="348" t="s">
        <v>2557</v>
      </c>
      <c r="B14" s="345" t="s">
        <v>2558</v>
      </c>
      <c r="C14" s="346"/>
      <c r="D14" s="347"/>
      <c r="E14" s="403"/>
      <c r="F14" s="344" t="str">
        <f t="shared" si="0"/>
        <v>否</v>
      </c>
      <c r="G14" s="322" t="str">
        <f t="shared" si="1"/>
        <v>项</v>
      </c>
    </row>
    <row r="15" ht="38" customHeight="1" spans="1:7">
      <c r="A15" s="348" t="s">
        <v>2559</v>
      </c>
      <c r="B15" s="345" t="s">
        <v>2560</v>
      </c>
      <c r="C15" s="346"/>
      <c r="D15" s="347"/>
      <c r="E15" s="403"/>
      <c r="F15" s="344" t="str">
        <f t="shared" si="0"/>
        <v>否</v>
      </c>
      <c r="G15" s="322" t="str">
        <f t="shared" si="1"/>
        <v>项</v>
      </c>
    </row>
    <row r="16" ht="38" customHeight="1" spans="1:7">
      <c r="A16" s="348" t="s">
        <v>2561</v>
      </c>
      <c r="B16" s="345" t="s">
        <v>2562</v>
      </c>
      <c r="C16" s="346"/>
      <c r="D16" s="347"/>
      <c r="E16" s="403"/>
      <c r="F16" s="344" t="str">
        <f t="shared" si="0"/>
        <v>否</v>
      </c>
      <c r="G16" s="322" t="str">
        <f t="shared" si="1"/>
        <v>项</v>
      </c>
    </row>
    <row r="17" s="322" customFormat="1" ht="38" customHeight="1" spans="1:7">
      <c r="A17" s="348" t="s">
        <v>2563</v>
      </c>
      <c r="B17" s="345" t="s">
        <v>2564</v>
      </c>
      <c r="C17" s="346"/>
      <c r="D17" s="347"/>
      <c r="E17" s="403"/>
      <c r="F17" s="344" t="str">
        <f t="shared" si="0"/>
        <v>否</v>
      </c>
      <c r="G17" s="322" t="str">
        <f t="shared" si="1"/>
        <v>款</v>
      </c>
    </row>
    <row r="18" s="322" customFormat="1" ht="38" customHeight="1" spans="1:7">
      <c r="A18" s="348" t="s">
        <v>2565</v>
      </c>
      <c r="B18" s="345" t="s">
        <v>2566</v>
      </c>
      <c r="C18" s="346"/>
      <c r="D18" s="347"/>
      <c r="E18" s="403"/>
      <c r="F18" s="344" t="str">
        <f t="shared" si="0"/>
        <v>否</v>
      </c>
      <c r="G18" s="322" t="str">
        <f t="shared" si="1"/>
        <v>项</v>
      </c>
    </row>
    <row r="19" s="322" customFormat="1" ht="38" customHeight="1" spans="1:7">
      <c r="A19" s="348" t="s">
        <v>2567</v>
      </c>
      <c r="B19" s="345" t="s">
        <v>2568</v>
      </c>
      <c r="C19" s="346"/>
      <c r="D19" s="347"/>
      <c r="E19" s="403"/>
      <c r="F19" s="344" t="str">
        <f t="shared" si="0"/>
        <v>否</v>
      </c>
      <c r="G19" s="322" t="str">
        <f t="shared" si="1"/>
        <v>项</v>
      </c>
    </row>
    <row r="20" ht="38" customHeight="1" spans="1:7">
      <c r="A20" s="340" t="s">
        <v>59</v>
      </c>
      <c r="B20" s="341" t="s">
        <v>2569</v>
      </c>
      <c r="C20" s="351">
        <f>C21+C25+C29</f>
        <v>285</v>
      </c>
      <c r="D20" s="352">
        <f>D21+D25+D29</f>
        <v>0</v>
      </c>
      <c r="E20" s="403">
        <f>(D20-C20)/C20</f>
        <v>-1</v>
      </c>
      <c r="F20" s="344" t="str">
        <f t="shared" si="0"/>
        <v>是</v>
      </c>
      <c r="G20" s="322" t="str">
        <f t="shared" si="1"/>
        <v>类</v>
      </c>
    </row>
    <row r="21" ht="38" customHeight="1" spans="1:7">
      <c r="A21" s="348" t="s">
        <v>2570</v>
      </c>
      <c r="B21" s="345" t="s">
        <v>2571</v>
      </c>
      <c r="C21" s="346">
        <f>SUM(C22:C24)</f>
        <v>285</v>
      </c>
      <c r="D21" s="347">
        <f>SUM(D22:D24)</f>
        <v>0</v>
      </c>
      <c r="E21" s="403">
        <f>(D21-C21)/C21</f>
        <v>-1</v>
      </c>
      <c r="F21" s="344" t="str">
        <f t="shared" si="0"/>
        <v>是</v>
      </c>
      <c r="G21" s="322" t="str">
        <f t="shared" si="1"/>
        <v>款</v>
      </c>
    </row>
    <row r="22" ht="38" customHeight="1" spans="1:7">
      <c r="A22" s="348" t="s">
        <v>2572</v>
      </c>
      <c r="B22" s="345" t="s">
        <v>2573</v>
      </c>
      <c r="C22" s="346">
        <v>264</v>
      </c>
      <c r="D22" s="347"/>
      <c r="E22" s="403">
        <f>(D22-C22)/C22</f>
        <v>-1</v>
      </c>
      <c r="F22" s="344" t="str">
        <f t="shared" si="0"/>
        <v>是</v>
      </c>
      <c r="G22" s="322" t="str">
        <f t="shared" si="1"/>
        <v>项</v>
      </c>
    </row>
    <row r="23" ht="38" customHeight="1" spans="1:7">
      <c r="A23" s="348" t="s">
        <v>2574</v>
      </c>
      <c r="B23" s="345" t="s">
        <v>2575</v>
      </c>
      <c r="C23" s="346">
        <v>21</v>
      </c>
      <c r="D23" s="347"/>
      <c r="E23" s="403">
        <f>(D23-C23)/C23</f>
        <v>-1</v>
      </c>
      <c r="F23" s="344" t="str">
        <f t="shared" si="0"/>
        <v>是</v>
      </c>
      <c r="G23" s="322" t="str">
        <f t="shared" si="1"/>
        <v>项</v>
      </c>
    </row>
    <row r="24" ht="38" customHeight="1" spans="1:7">
      <c r="A24" s="348" t="s">
        <v>2576</v>
      </c>
      <c r="B24" s="345" t="s">
        <v>2577</v>
      </c>
      <c r="C24" s="346"/>
      <c r="D24" s="347"/>
      <c r="E24" s="403"/>
      <c r="F24" s="344" t="str">
        <f t="shared" si="0"/>
        <v>否</v>
      </c>
      <c r="G24" s="322" t="str">
        <f t="shared" si="1"/>
        <v>项</v>
      </c>
    </row>
    <row r="25" ht="38" customHeight="1" spans="1:7">
      <c r="A25" s="348" t="s">
        <v>2578</v>
      </c>
      <c r="B25" s="345" t="s">
        <v>2579</v>
      </c>
      <c r="C25" s="346"/>
      <c r="D25" s="347"/>
      <c r="E25" s="403"/>
      <c r="F25" s="344" t="str">
        <f t="shared" si="0"/>
        <v>否</v>
      </c>
      <c r="G25" s="322" t="str">
        <f t="shared" si="1"/>
        <v>款</v>
      </c>
    </row>
    <row r="26" s="322" customFormat="1" ht="38" customHeight="1" spans="1:7">
      <c r="A26" s="348" t="s">
        <v>2580</v>
      </c>
      <c r="B26" s="345" t="s">
        <v>2573</v>
      </c>
      <c r="C26" s="346"/>
      <c r="D26" s="347"/>
      <c r="E26" s="403"/>
      <c r="F26" s="344" t="str">
        <f t="shared" si="0"/>
        <v>否</v>
      </c>
      <c r="G26" s="322" t="str">
        <f t="shared" si="1"/>
        <v>项</v>
      </c>
    </row>
    <row r="27" ht="38" customHeight="1" spans="1:7">
      <c r="A27" s="348" t="s">
        <v>2581</v>
      </c>
      <c r="B27" s="345" t="s">
        <v>2575</v>
      </c>
      <c r="C27" s="346"/>
      <c r="D27" s="347"/>
      <c r="E27" s="403"/>
      <c r="F27" s="344" t="str">
        <f t="shared" si="0"/>
        <v>否</v>
      </c>
      <c r="G27" s="322" t="str">
        <f t="shared" si="1"/>
        <v>项</v>
      </c>
    </row>
    <row r="28" ht="38" customHeight="1" spans="1:7">
      <c r="A28" s="348" t="s">
        <v>2582</v>
      </c>
      <c r="B28" s="345" t="s">
        <v>2583</v>
      </c>
      <c r="C28" s="346"/>
      <c r="D28" s="347"/>
      <c r="E28" s="403"/>
      <c r="F28" s="344" t="str">
        <f t="shared" si="0"/>
        <v>否</v>
      </c>
      <c r="G28" s="322" t="str">
        <f t="shared" si="1"/>
        <v>项</v>
      </c>
    </row>
    <row r="29" s="325" customFormat="1" ht="38" customHeight="1" spans="1:7">
      <c r="A29" s="348" t="s">
        <v>2584</v>
      </c>
      <c r="B29" s="345" t="s">
        <v>2585</v>
      </c>
      <c r="C29" s="346"/>
      <c r="D29" s="347"/>
      <c r="E29" s="403"/>
      <c r="F29" s="344" t="str">
        <f t="shared" si="0"/>
        <v>否</v>
      </c>
      <c r="G29" s="322" t="str">
        <f t="shared" si="1"/>
        <v>款</v>
      </c>
    </row>
    <row r="30" s="322" customFormat="1" ht="38" customHeight="1" spans="1:7">
      <c r="A30" s="348" t="s">
        <v>2586</v>
      </c>
      <c r="B30" s="345" t="s">
        <v>2575</v>
      </c>
      <c r="C30" s="346"/>
      <c r="D30" s="347"/>
      <c r="E30" s="403"/>
      <c r="F30" s="344" t="str">
        <f t="shared" si="0"/>
        <v>否</v>
      </c>
      <c r="G30" s="322" t="str">
        <f t="shared" si="1"/>
        <v>项</v>
      </c>
    </row>
    <row r="31" s="322" customFormat="1" ht="38" customHeight="1" spans="1:7">
      <c r="A31" s="348" t="s">
        <v>2587</v>
      </c>
      <c r="B31" s="345" t="s">
        <v>2588</v>
      </c>
      <c r="C31" s="346"/>
      <c r="D31" s="347"/>
      <c r="E31" s="403"/>
      <c r="F31" s="344" t="str">
        <f t="shared" si="0"/>
        <v>否</v>
      </c>
      <c r="G31" s="322" t="str">
        <f t="shared" si="1"/>
        <v>项</v>
      </c>
    </row>
    <row r="32" ht="38" customHeight="1" spans="1:7">
      <c r="A32" s="340" t="s">
        <v>63</v>
      </c>
      <c r="B32" s="341" t="s">
        <v>2589</v>
      </c>
      <c r="C32" s="351"/>
      <c r="D32" s="352"/>
      <c r="E32" s="403"/>
      <c r="F32" s="344" t="str">
        <f t="shared" si="0"/>
        <v>是</v>
      </c>
      <c r="G32" s="322" t="str">
        <f t="shared" si="1"/>
        <v>类</v>
      </c>
    </row>
    <row r="33" ht="38" customHeight="1" spans="1:7">
      <c r="A33" s="348" t="s">
        <v>2590</v>
      </c>
      <c r="B33" s="345" t="s">
        <v>2591</v>
      </c>
      <c r="C33" s="346"/>
      <c r="D33" s="347"/>
      <c r="E33" s="403"/>
      <c r="F33" s="344" t="str">
        <f t="shared" si="0"/>
        <v>否</v>
      </c>
      <c r="G33" s="322" t="str">
        <f t="shared" si="1"/>
        <v>款</v>
      </c>
    </row>
    <row r="34" s="322" customFormat="1" ht="38" customHeight="1" spans="1:7">
      <c r="A34" s="348">
        <v>2116001</v>
      </c>
      <c r="B34" s="345" t="s">
        <v>2592</v>
      </c>
      <c r="C34" s="346"/>
      <c r="D34" s="347"/>
      <c r="E34" s="403"/>
      <c r="F34" s="344" t="str">
        <f t="shared" si="0"/>
        <v>否</v>
      </c>
      <c r="G34" s="322" t="str">
        <f t="shared" si="1"/>
        <v>项</v>
      </c>
    </row>
    <row r="35" s="322" customFormat="1" ht="38" customHeight="1" spans="1:7">
      <c r="A35" s="348">
        <v>2116002</v>
      </c>
      <c r="B35" s="345" t="s">
        <v>2593</v>
      </c>
      <c r="C35" s="346"/>
      <c r="D35" s="347"/>
      <c r="E35" s="403"/>
      <c r="F35" s="344" t="str">
        <f t="shared" si="0"/>
        <v>否</v>
      </c>
      <c r="G35" s="322" t="str">
        <f t="shared" si="1"/>
        <v>项</v>
      </c>
    </row>
    <row r="36" s="322" customFormat="1" ht="38" customHeight="1" spans="1:7">
      <c r="A36" s="348">
        <v>2116003</v>
      </c>
      <c r="B36" s="345" t="s">
        <v>2594</v>
      </c>
      <c r="C36" s="346"/>
      <c r="D36" s="347"/>
      <c r="E36" s="403"/>
      <c r="F36" s="344" t="str">
        <f t="shared" si="0"/>
        <v>否</v>
      </c>
      <c r="G36" s="322" t="str">
        <f t="shared" si="1"/>
        <v>项</v>
      </c>
    </row>
    <row r="37" s="325" customFormat="1" ht="38" customHeight="1" spans="1:7">
      <c r="A37" s="348">
        <v>2116099</v>
      </c>
      <c r="B37" s="345" t="s">
        <v>2595</v>
      </c>
      <c r="C37" s="346"/>
      <c r="D37" s="347"/>
      <c r="E37" s="403"/>
      <c r="F37" s="344" t="str">
        <f t="shared" si="0"/>
        <v>否</v>
      </c>
      <c r="G37" s="322" t="str">
        <f t="shared" si="1"/>
        <v>项</v>
      </c>
    </row>
    <row r="38" s="322" customFormat="1" ht="38" customHeight="1" spans="1:7">
      <c r="A38" s="348">
        <v>21161</v>
      </c>
      <c r="B38" s="345" t="s">
        <v>2596</v>
      </c>
      <c r="C38" s="346"/>
      <c r="D38" s="347"/>
      <c r="E38" s="403"/>
      <c r="F38" s="344" t="str">
        <f t="shared" si="0"/>
        <v>否</v>
      </c>
      <c r="G38" s="322" t="str">
        <f t="shared" si="1"/>
        <v>款</v>
      </c>
    </row>
    <row r="39" ht="38" customHeight="1" spans="1:7">
      <c r="A39" s="348">
        <v>2116101</v>
      </c>
      <c r="B39" s="345" t="s">
        <v>2597</v>
      </c>
      <c r="C39" s="346"/>
      <c r="D39" s="347"/>
      <c r="E39" s="403"/>
      <c r="F39" s="344" t="str">
        <f t="shared" si="0"/>
        <v>否</v>
      </c>
      <c r="G39" s="322" t="str">
        <f t="shared" si="1"/>
        <v>项</v>
      </c>
    </row>
    <row r="40" ht="38" customHeight="1" spans="1:7">
      <c r="A40" s="348">
        <v>2116102</v>
      </c>
      <c r="B40" s="345" t="s">
        <v>2598</v>
      </c>
      <c r="C40" s="346"/>
      <c r="D40" s="347"/>
      <c r="E40" s="403"/>
      <c r="F40" s="344" t="str">
        <f t="shared" si="0"/>
        <v>否</v>
      </c>
      <c r="G40" s="322" t="str">
        <f t="shared" si="1"/>
        <v>项</v>
      </c>
    </row>
    <row r="41" ht="38" customHeight="1" spans="1:7">
      <c r="A41" s="348">
        <v>2116103</v>
      </c>
      <c r="B41" s="345" t="s">
        <v>2599</v>
      </c>
      <c r="C41" s="346"/>
      <c r="D41" s="347"/>
      <c r="E41" s="403"/>
      <c r="F41" s="344" t="str">
        <f t="shared" si="0"/>
        <v>否</v>
      </c>
      <c r="G41" s="322" t="str">
        <f t="shared" si="1"/>
        <v>项</v>
      </c>
    </row>
    <row r="42" ht="38" customHeight="1" spans="1:7">
      <c r="A42" s="348">
        <v>2116104</v>
      </c>
      <c r="B42" s="345" t="s">
        <v>2600</v>
      </c>
      <c r="C42" s="346"/>
      <c r="D42" s="347"/>
      <c r="E42" s="403"/>
      <c r="F42" s="344" t="str">
        <f t="shared" si="0"/>
        <v>否</v>
      </c>
      <c r="G42" s="322" t="str">
        <f t="shared" si="1"/>
        <v>项</v>
      </c>
    </row>
    <row r="43" ht="38" customHeight="1" spans="1:7">
      <c r="A43" s="340" t="s">
        <v>65</v>
      </c>
      <c r="B43" s="341" t="s">
        <v>2601</v>
      </c>
      <c r="C43" s="351">
        <f>C44+C60+C64+C65+C71+C75+C79+C83+C89+C92</f>
        <v>86879</v>
      </c>
      <c r="D43" s="352">
        <f>D44+D60+D64+D65+D71+D75+D79+D83+D89+D92</f>
        <v>47716</v>
      </c>
      <c r="E43" s="403">
        <f t="shared" ref="E43:E48" si="2">(D43-C43)/C43</f>
        <v>-0.451</v>
      </c>
      <c r="F43" s="344" t="str">
        <f t="shared" si="0"/>
        <v>是</v>
      </c>
      <c r="G43" s="322" t="str">
        <f t="shared" si="1"/>
        <v>类</v>
      </c>
    </row>
    <row r="44" ht="38" customHeight="1" spans="1:7">
      <c r="A44" s="348" t="s">
        <v>2602</v>
      </c>
      <c r="B44" s="345" t="s">
        <v>2603</v>
      </c>
      <c r="C44" s="346">
        <f>SUM(C45:C59)</f>
        <v>84413</v>
      </c>
      <c r="D44" s="347">
        <f>SUM(D45:D59)</f>
        <v>45474</v>
      </c>
      <c r="E44" s="403">
        <f t="shared" si="2"/>
        <v>-0.461</v>
      </c>
      <c r="F44" s="344" t="str">
        <f t="shared" si="0"/>
        <v>是</v>
      </c>
      <c r="G44" s="322" t="str">
        <f t="shared" si="1"/>
        <v>款</v>
      </c>
    </row>
    <row r="45" ht="38" customHeight="1" spans="1:7">
      <c r="A45" s="348" t="s">
        <v>2604</v>
      </c>
      <c r="B45" s="345" t="s">
        <v>2605</v>
      </c>
      <c r="C45" s="346">
        <v>25734</v>
      </c>
      <c r="D45" s="347">
        <v>30000</v>
      </c>
      <c r="E45" s="403">
        <f t="shared" si="2"/>
        <v>0.166</v>
      </c>
      <c r="F45" s="344" t="str">
        <f t="shared" si="0"/>
        <v>是</v>
      </c>
      <c r="G45" s="322" t="str">
        <f t="shared" si="1"/>
        <v>项</v>
      </c>
    </row>
    <row r="46" ht="38" customHeight="1" spans="1:7">
      <c r="A46" s="348" t="s">
        <v>2606</v>
      </c>
      <c r="B46" s="345" t="s">
        <v>2607</v>
      </c>
      <c r="C46" s="346">
        <v>283</v>
      </c>
      <c r="D46" s="347">
        <v>1000</v>
      </c>
      <c r="E46" s="403">
        <f t="shared" si="2"/>
        <v>2.534</v>
      </c>
      <c r="F46" s="344" t="str">
        <f t="shared" si="0"/>
        <v>是</v>
      </c>
      <c r="G46" s="322" t="str">
        <f t="shared" si="1"/>
        <v>项</v>
      </c>
    </row>
    <row r="47" ht="38" customHeight="1" spans="1:7">
      <c r="A47" s="348" t="s">
        <v>2608</v>
      </c>
      <c r="B47" s="345" t="s">
        <v>2609</v>
      </c>
      <c r="C47" s="346">
        <v>137</v>
      </c>
      <c r="D47" s="347">
        <v>1000</v>
      </c>
      <c r="E47" s="403">
        <f t="shared" si="2"/>
        <v>6.299</v>
      </c>
      <c r="F47" s="344" t="str">
        <f t="shared" si="0"/>
        <v>是</v>
      </c>
      <c r="G47" s="322" t="str">
        <f t="shared" si="1"/>
        <v>项</v>
      </c>
    </row>
    <row r="48" ht="38" customHeight="1" spans="1:7">
      <c r="A48" s="348" t="s">
        <v>2610</v>
      </c>
      <c r="B48" s="345" t="s">
        <v>2611</v>
      </c>
      <c r="C48" s="346">
        <v>20795</v>
      </c>
      <c r="D48" s="361">
        <f>5000+248-248</f>
        <v>5000</v>
      </c>
      <c r="E48" s="403">
        <f t="shared" si="2"/>
        <v>-0.76</v>
      </c>
      <c r="F48" s="344" t="str">
        <f t="shared" si="0"/>
        <v>是</v>
      </c>
      <c r="G48" s="322" t="str">
        <f t="shared" si="1"/>
        <v>项</v>
      </c>
    </row>
    <row r="49" ht="38" customHeight="1" spans="1:7">
      <c r="A49" s="348" t="s">
        <v>2612</v>
      </c>
      <c r="B49" s="345" t="s">
        <v>2613</v>
      </c>
      <c r="C49" s="346"/>
      <c r="D49" s="347"/>
      <c r="E49" s="403"/>
      <c r="F49" s="344" t="str">
        <f t="shared" si="0"/>
        <v>否</v>
      </c>
      <c r="G49" s="322" t="str">
        <f t="shared" si="1"/>
        <v>项</v>
      </c>
    </row>
    <row r="50" ht="38" customHeight="1" spans="1:7">
      <c r="A50" s="348" t="s">
        <v>2614</v>
      </c>
      <c r="B50" s="345" t="s">
        <v>2615</v>
      </c>
      <c r="C50" s="346"/>
      <c r="D50" s="347"/>
      <c r="E50" s="403"/>
      <c r="F50" s="344" t="str">
        <f t="shared" si="0"/>
        <v>否</v>
      </c>
      <c r="G50" s="322" t="str">
        <f t="shared" si="1"/>
        <v>项</v>
      </c>
    </row>
    <row r="51" ht="38" customHeight="1" spans="1:7">
      <c r="A51" s="348" t="s">
        <v>2616</v>
      </c>
      <c r="B51" s="345" t="s">
        <v>2617</v>
      </c>
      <c r="C51" s="346"/>
      <c r="D51" s="347"/>
      <c r="E51" s="403"/>
      <c r="F51" s="344" t="str">
        <f t="shared" si="0"/>
        <v>否</v>
      </c>
      <c r="G51" s="322" t="str">
        <f t="shared" si="1"/>
        <v>项</v>
      </c>
    </row>
    <row r="52" ht="38" customHeight="1" spans="1:7">
      <c r="A52" s="348" t="s">
        <v>2618</v>
      </c>
      <c r="B52" s="345" t="s">
        <v>2619</v>
      </c>
      <c r="C52" s="346"/>
      <c r="D52" s="347"/>
      <c r="E52" s="403"/>
      <c r="F52" s="344" t="str">
        <f t="shared" si="0"/>
        <v>否</v>
      </c>
      <c r="G52" s="322" t="str">
        <f t="shared" si="1"/>
        <v>项</v>
      </c>
    </row>
    <row r="53" ht="38" customHeight="1" spans="1:7">
      <c r="A53" s="348" t="s">
        <v>2620</v>
      </c>
      <c r="B53" s="345" t="s">
        <v>2621</v>
      </c>
      <c r="C53" s="346"/>
      <c r="D53" s="347"/>
      <c r="E53" s="403"/>
      <c r="F53" s="344" t="str">
        <f t="shared" si="0"/>
        <v>否</v>
      </c>
      <c r="G53" s="322" t="str">
        <f t="shared" si="1"/>
        <v>项</v>
      </c>
    </row>
    <row r="54" ht="38" customHeight="1" spans="1:7">
      <c r="A54" s="348" t="s">
        <v>2622</v>
      </c>
      <c r="B54" s="345" t="s">
        <v>2623</v>
      </c>
      <c r="C54" s="346"/>
      <c r="D54" s="347"/>
      <c r="E54" s="403"/>
      <c r="F54" s="344" t="str">
        <f t="shared" si="0"/>
        <v>否</v>
      </c>
      <c r="G54" s="322" t="str">
        <f t="shared" si="1"/>
        <v>项</v>
      </c>
    </row>
    <row r="55" ht="38" customHeight="1" spans="1:7">
      <c r="A55" s="348" t="s">
        <v>2624</v>
      </c>
      <c r="B55" s="345" t="s">
        <v>2625</v>
      </c>
      <c r="C55" s="346"/>
      <c r="D55" s="347"/>
      <c r="E55" s="403"/>
      <c r="F55" s="344" t="str">
        <f t="shared" si="0"/>
        <v>否</v>
      </c>
      <c r="G55" s="322" t="str">
        <f t="shared" si="1"/>
        <v>项</v>
      </c>
    </row>
    <row r="56" ht="38" customHeight="1" spans="1:7">
      <c r="A56" s="348" t="s">
        <v>2626</v>
      </c>
      <c r="B56" s="404" t="s">
        <v>2627</v>
      </c>
      <c r="C56" s="346">
        <v>354</v>
      </c>
      <c r="D56" s="361">
        <f>752+248</f>
        <v>1000</v>
      </c>
      <c r="E56" s="403">
        <f>(D56-C56)/C56</f>
        <v>1.825</v>
      </c>
      <c r="F56" s="344" t="str">
        <f t="shared" si="0"/>
        <v>是</v>
      </c>
      <c r="G56" s="322" t="str">
        <f t="shared" si="1"/>
        <v>项</v>
      </c>
    </row>
    <row r="57" ht="38" customHeight="1" spans="1:7">
      <c r="A57" s="348" t="s">
        <v>2628</v>
      </c>
      <c r="B57" s="404" t="s">
        <v>2629</v>
      </c>
      <c r="C57" s="346">
        <v>193</v>
      </c>
      <c r="D57" s="347">
        <v>1000</v>
      </c>
      <c r="E57" s="403">
        <f>(D57-C57)/C57</f>
        <v>4.181</v>
      </c>
      <c r="F57" s="344" t="str">
        <f t="shared" si="0"/>
        <v>是</v>
      </c>
      <c r="G57" s="322" t="str">
        <f t="shared" si="1"/>
        <v>项</v>
      </c>
    </row>
    <row r="58" ht="38" customHeight="1" spans="1:7">
      <c r="A58" s="348" t="s">
        <v>2630</v>
      </c>
      <c r="B58" s="404" t="s">
        <v>2631</v>
      </c>
      <c r="C58" s="346"/>
      <c r="D58" s="347"/>
      <c r="E58" s="403"/>
      <c r="F58" s="344" t="str">
        <f t="shared" si="0"/>
        <v>否</v>
      </c>
      <c r="G58" s="322" t="str">
        <f t="shared" si="1"/>
        <v>项</v>
      </c>
    </row>
    <row r="59" ht="38" customHeight="1" spans="1:7">
      <c r="A59" s="348" t="s">
        <v>2632</v>
      </c>
      <c r="B59" s="345" t="s">
        <v>2633</v>
      </c>
      <c r="C59" s="346">
        <v>36917</v>
      </c>
      <c r="D59" s="347">
        <v>6474</v>
      </c>
      <c r="E59" s="403">
        <f>(D59-C59)/C59</f>
        <v>-0.825</v>
      </c>
      <c r="F59" s="344" t="str">
        <f t="shared" si="0"/>
        <v>是</v>
      </c>
      <c r="G59" s="322" t="str">
        <f t="shared" si="1"/>
        <v>项</v>
      </c>
    </row>
    <row r="60" ht="38" customHeight="1" spans="1:7">
      <c r="A60" s="348" t="s">
        <v>2634</v>
      </c>
      <c r="B60" s="345" t="s">
        <v>2635</v>
      </c>
      <c r="C60" s="346"/>
      <c r="D60" s="347"/>
      <c r="E60" s="403"/>
      <c r="F60" s="344" t="str">
        <f t="shared" si="0"/>
        <v>否</v>
      </c>
      <c r="G60" s="322" t="str">
        <f t="shared" si="1"/>
        <v>款</v>
      </c>
    </row>
    <row r="61" ht="38" customHeight="1" spans="1:7">
      <c r="A61" s="348" t="s">
        <v>2636</v>
      </c>
      <c r="B61" s="345" t="s">
        <v>2605</v>
      </c>
      <c r="C61" s="346"/>
      <c r="D61" s="347"/>
      <c r="E61" s="403"/>
      <c r="F61" s="344" t="str">
        <f t="shared" si="0"/>
        <v>否</v>
      </c>
      <c r="G61" s="322" t="str">
        <f t="shared" si="1"/>
        <v>项</v>
      </c>
    </row>
    <row r="62" ht="38" customHeight="1" spans="1:7">
      <c r="A62" s="348" t="s">
        <v>2637</v>
      </c>
      <c r="B62" s="345" t="s">
        <v>2607</v>
      </c>
      <c r="C62" s="346"/>
      <c r="D62" s="347"/>
      <c r="E62" s="403"/>
      <c r="F62" s="344" t="str">
        <f t="shared" si="0"/>
        <v>否</v>
      </c>
      <c r="G62" s="322" t="str">
        <f t="shared" si="1"/>
        <v>项</v>
      </c>
    </row>
    <row r="63" ht="38" customHeight="1" spans="1:7">
      <c r="A63" s="348" t="s">
        <v>2638</v>
      </c>
      <c r="B63" s="345" t="s">
        <v>2639</v>
      </c>
      <c r="C63" s="346"/>
      <c r="D63" s="347"/>
      <c r="E63" s="403"/>
      <c r="F63" s="344" t="str">
        <f t="shared" si="0"/>
        <v>否</v>
      </c>
      <c r="G63" s="322" t="str">
        <f t="shared" si="1"/>
        <v>项</v>
      </c>
    </row>
    <row r="64" ht="38" customHeight="1" spans="1:7">
      <c r="A64" s="348" t="s">
        <v>2640</v>
      </c>
      <c r="B64" s="345" t="s">
        <v>2641</v>
      </c>
      <c r="C64" s="346"/>
      <c r="D64" s="347"/>
      <c r="E64" s="403"/>
      <c r="F64" s="344" t="str">
        <f t="shared" si="0"/>
        <v>否</v>
      </c>
      <c r="G64" s="322" t="str">
        <f t="shared" si="1"/>
        <v>款</v>
      </c>
    </row>
    <row r="65" ht="38" customHeight="1" spans="1:7">
      <c r="A65" s="348" t="s">
        <v>2642</v>
      </c>
      <c r="B65" s="345" t="s">
        <v>2643</v>
      </c>
      <c r="C65" s="346">
        <f>SUM(C66:C70)</f>
        <v>768</v>
      </c>
      <c r="D65" s="347">
        <f>SUM(D66:D70)</f>
        <v>681</v>
      </c>
      <c r="E65" s="403">
        <f>(D65-C65)/C65</f>
        <v>-0.113</v>
      </c>
      <c r="F65" s="344" t="str">
        <f t="shared" si="0"/>
        <v>是</v>
      </c>
      <c r="G65" s="322" t="str">
        <f t="shared" si="1"/>
        <v>款</v>
      </c>
    </row>
    <row r="66" ht="38" customHeight="1" spans="1:7">
      <c r="A66" s="348" t="s">
        <v>2644</v>
      </c>
      <c r="B66" s="345" t="s">
        <v>2645</v>
      </c>
      <c r="C66" s="346"/>
      <c r="D66" s="347"/>
      <c r="E66" s="403"/>
      <c r="F66" s="344" t="str">
        <f t="shared" si="0"/>
        <v>否</v>
      </c>
      <c r="G66" s="322" t="str">
        <f t="shared" si="1"/>
        <v>项</v>
      </c>
    </row>
    <row r="67" ht="38" customHeight="1" spans="1:7">
      <c r="A67" s="348" t="s">
        <v>2646</v>
      </c>
      <c r="B67" s="345" t="s">
        <v>2647</v>
      </c>
      <c r="C67" s="346"/>
      <c r="D67" s="347"/>
      <c r="E67" s="403"/>
      <c r="F67" s="344" t="str">
        <f t="shared" si="0"/>
        <v>否</v>
      </c>
      <c r="G67" s="322" t="str">
        <f t="shared" si="1"/>
        <v>项</v>
      </c>
    </row>
    <row r="68" ht="38" customHeight="1" spans="1:7">
      <c r="A68" s="348" t="s">
        <v>2648</v>
      </c>
      <c r="B68" s="345" t="s">
        <v>2649</v>
      </c>
      <c r="C68" s="346"/>
      <c r="D68" s="347"/>
      <c r="E68" s="403"/>
      <c r="F68" s="344" t="str">
        <f>IF(LEN(A68)=3,"是",IF(B68&lt;&gt;"",IF(SUM(C68:D68)&lt;&gt;0,"是","否"),"是"))</f>
        <v>否</v>
      </c>
      <c r="G68" s="322" t="str">
        <f>IF(LEN(A68)=3,"类",IF(LEN(A68)=5,"款","项"))</f>
        <v>项</v>
      </c>
    </row>
    <row r="69" ht="38" customHeight="1" spans="1:7">
      <c r="A69" s="348" t="s">
        <v>2650</v>
      </c>
      <c r="B69" s="345" t="s">
        <v>2651</v>
      </c>
      <c r="C69" s="346"/>
      <c r="D69" s="347"/>
      <c r="E69" s="403"/>
      <c r="F69" s="344" t="str">
        <f>IF(LEN(A69)=3,"是",IF(B69&lt;&gt;"",IF(SUM(C69:D69)&lt;&gt;0,"是","否"),"是"))</f>
        <v>否</v>
      </c>
      <c r="G69" s="322" t="str">
        <f>IF(LEN(A69)=3,"类",IF(LEN(A69)=5,"款","项"))</f>
        <v>项</v>
      </c>
    </row>
    <row r="70" ht="38" customHeight="1" spans="1:7">
      <c r="A70" s="348" t="s">
        <v>2652</v>
      </c>
      <c r="B70" s="345" t="s">
        <v>2653</v>
      </c>
      <c r="C70" s="346">
        <v>768</v>
      </c>
      <c r="D70" s="347">
        <v>681</v>
      </c>
      <c r="E70" s="403">
        <f>(D70-C70)/C70</f>
        <v>-0.113</v>
      </c>
      <c r="F70" s="344" t="str">
        <f>IF(LEN(A70)=3,"是",IF(B70&lt;&gt;"",IF(SUM(C70:D70)&lt;&gt;0,"是","否"),"是"))</f>
        <v>是</v>
      </c>
      <c r="G70" s="322" t="str">
        <f>IF(LEN(A70)=3,"类",IF(LEN(A70)=5,"款","项"))</f>
        <v>项</v>
      </c>
    </row>
    <row r="71" ht="38" customHeight="1" spans="1:7">
      <c r="A71" s="348" t="s">
        <v>2654</v>
      </c>
      <c r="B71" s="345" t="s">
        <v>2655</v>
      </c>
      <c r="C71" s="346">
        <f>SUM(C72:C74)</f>
        <v>1698</v>
      </c>
      <c r="D71" s="347">
        <f>SUM(D72:D74)</f>
        <v>1561</v>
      </c>
      <c r="E71" s="403">
        <f>(D71-C71)/C71</f>
        <v>-0.081</v>
      </c>
      <c r="F71" s="344" t="str">
        <f t="shared" ref="F71:F134" si="3">IF(LEN(A71)=3,"是",IF(B71&lt;&gt;"",IF(SUM(C71:D71)&lt;&gt;0,"是","否"),"是"))</f>
        <v>是</v>
      </c>
      <c r="G71" s="322" t="str">
        <f t="shared" ref="G71:G134" si="4">IF(LEN(A71)=3,"类",IF(LEN(A71)=5,"款","项"))</f>
        <v>款</v>
      </c>
    </row>
    <row r="72" ht="38" customHeight="1" spans="1:7">
      <c r="A72" s="348" t="s">
        <v>2656</v>
      </c>
      <c r="B72" s="345" t="s">
        <v>2657</v>
      </c>
      <c r="C72" s="346">
        <v>1698</v>
      </c>
      <c r="D72" s="347">
        <v>1561</v>
      </c>
      <c r="E72" s="403">
        <f>(D72-C72)/C72</f>
        <v>-0.081</v>
      </c>
      <c r="F72" s="344" t="str">
        <f t="shared" si="3"/>
        <v>是</v>
      </c>
      <c r="G72" s="322" t="str">
        <f t="shared" si="4"/>
        <v>项</v>
      </c>
    </row>
    <row r="73" ht="38" customHeight="1" spans="1:7">
      <c r="A73" s="348" t="s">
        <v>2658</v>
      </c>
      <c r="B73" s="345" t="s">
        <v>2659</v>
      </c>
      <c r="C73" s="346"/>
      <c r="D73" s="347"/>
      <c r="E73" s="403"/>
      <c r="F73" s="344" t="str">
        <f t="shared" si="3"/>
        <v>否</v>
      </c>
      <c r="G73" s="322" t="str">
        <f t="shared" si="4"/>
        <v>项</v>
      </c>
    </row>
    <row r="74" ht="38" customHeight="1" spans="1:7">
      <c r="A74" s="348" t="s">
        <v>2660</v>
      </c>
      <c r="B74" s="345" t="s">
        <v>2661</v>
      </c>
      <c r="C74" s="346"/>
      <c r="D74" s="347"/>
      <c r="E74" s="403"/>
      <c r="F74" s="344" t="str">
        <f t="shared" si="3"/>
        <v>否</v>
      </c>
      <c r="G74" s="322" t="str">
        <f t="shared" si="4"/>
        <v>项</v>
      </c>
    </row>
    <row r="75" ht="38" customHeight="1" spans="1:7">
      <c r="A75" s="348" t="s">
        <v>2662</v>
      </c>
      <c r="B75" s="345" t="s">
        <v>2663</v>
      </c>
      <c r="C75" s="346"/>
      <c r="D75" s="347"/>
      <c r="E75" s="403"/>
      <c r="F75" s="344" t="str">
        <f t="shared" si="3"/>
        <v>否</v>
      </c>
      <c r="G75" s="322" t="str">
        <f t="shared" si="4"/>
        <v>款</v>
      </c>
    </row>
    <row r="76" ht="38" customHeight="1" spans="1:7">
      <c r="A76" s="348" t="s">
        <v>2664</v>
      </c>
      <c r="B76" s="345" t="s">
        <v>2605</v>
      </c>
      <c r="C76" s="346"/>
      <c r="D76" s="347"/>
      <c r="E76" s="403"/>
      <c r="F76" s="344" t="str">
        <f t="shared" si="3"/>
        <v>否</v>
      </c>
      <c r="G76" s="322" t="str">
        <f t="shared" si="4"/>
        <v>项</v>
      </c>
    </row>
    <row r="77" ht="38" customHeight="1" spans="1:7">
      <c r="A77" s="348" t="s">
        <v>2665</v>
      </c>
      <c r="B77" s="345" t="s">
        <v>2607</v>
      </c>
      <c r="C77" s="346"/>
      <c r="D77" s="347"/>
      <c r="E77" s="403"/>
      <c r="F77" s="344" t="str">
        <f t="shared" si="3"/>
        <v>否</v>
      </c>
      <c r="G77" s="322" t="str">
        <f t="shared" si="4"/>
        <v>项</v>
      </c>
    </row>
    <row r="78" ht="38" customHeight="1" spans="1:7">
      <c r="A78" s="348" t="s">
        <v>2666</v>
      </c>
      <c r="B78" s="345" t="s">
        <v>2667</v>
      </c>
      <c r="C78" s="346"/>
      <c r="D78" s="347"/>
      <c r="E78" s="403"/>
      <c r="F78" s="344" t="str">
        <f t="shared" si="3"/>
        <v>否</v>
      </c>
      <c r="G78" s="322" t="str">
        <f t="shared" si="4"/>
        <v>项</v>
      </c>
    </row>
    <row r="79" ht="38" customHeight="1" spans="1:7">
      <c r="A79" s="348" t="s">
        <v>2668</v>
      </c>
      <c r="B79" s="345" t="s">
        <v>2669</v>
      </c>
      <c r="C79" s="346"/>
      <c r="D79" s="347"/>
      <c r="E79" s="403"/>
      <c r="F79" s="344" t="str">
        <f t="shared" si="3"/>
        <v>否</v>
      </c>
      <c r="G79" s="322" t="str">
        <f t="shared" si="4"/>
        <v>款</v>
      </c>
    </row>
    <row r="80" ht="38" customHeight="1" spans="1:7">
      <c r="A80" s="348" t="s">
        <v>2670</v>
      </c>
      <c r="B80" s="345" t="s">
        <v>2605</v>
      </c>
      <c r="C80" s="346"/>
      <c r="D80" s="347"/>
      <c r="E80" s="403"/>
      <c r="F80" s="344" t="str">
        <f t="shared" si="3"/>
        <v>否</v>
      </c>
      <c r="G80" s="322" t="str">
        <f t="shared" si="4"/>
        <v>项</v>
      </c>
    </row>
    <row r="81" ht="38" customHeight="1" spans="1:7">
      <c r="A81" s="348" t="s">
        <v>2671</v>
      </c>
      <c r="B81" s="345" t="s">
        <v>2607</v>
      </c>
      <c r="C81" s="346"/>
      <c r="D81" s="347"/>
      <c r="E81" s="403"/>
      <c r="F81" s="344" t="str">
        <f t="shared" si="3"/>
        <v>否</v>
      </c>
      <c r="G81" s="322" t="str">
        <f t="shared" si="4"/>
        <v>项</v>
      </c>
    </row>
    <row r="82" s="322" customFormat="1" ht="38" customHeight="1" spans="1:7">
      <c r="A82" s="348" t="s">
        <v>2672</v>
      </c>
      <c r="B82" s="345" t="s">
        <v>2673</v>
      </c>
      <c r="C82" s="346"/>
      <c r="D82" s="347"/>
      <c r="E82" s="403"/>
      <c r="F82" s="344" t="str">
        <f t="shared" si="3"/>
        <v>否</v>
      </c>
      <c r="G82" s="322" t="str">
        <f t="shared" si="4"/>
        <v>项</v>
      </c>
    </row>
    <row r="83" s="322" customFormat="1" ht="38" customHeight="1" spans="1:7">
      <c r="A83" s="348" t="s">
        <v>2674</v>
      </c>
      <c r="B83" s="345" t="s">
        <v>2675</v>
      </c>
      <c r="C83" s="346"/>
      <c r="D83" s="347"/>
      <c r="E83" s="403"/>
      <c r="F83" s="344" t="str">
        <f t="shared" si="3"/>
        <v>否</v>
      </c>
      <c r="G83" s="322" t="str">
        <f t="shared" si="4"/>
        <v>款</v>
      </c>
    </row>
    <row r="84" s="322" customFormat="1" ht="38" customHeight="1" spans="1:7">
      <c r="A84" s="348" t="s">
        <v>2676</v>
      </c>
      <c r="B84" s="345" t="s">
        <v>2645</v>
      </c>
      <c r="C84" s="346"/>
      <c r="D84" s="347"/>
      <c r="E84" s="403"/>
      <c r="F84" s="344" t="str">
        <f t="shared" si="3"/>
        <v>否</v>
      </c>
      <c r="G84" s="322" t="str">
        <f t="shared" si="4"/>
        <v>项</v>
      </c>
    </row>
    <row r="85" s="322" customFormat="1" ht="38" customHeight="1" spans="1:7">
      <c r="A85" s="348" t="s">
        <v>2677</v>
      </c>
      <c r="B85" s="345" t="s">
        <v>2647</v>
      </c>
      <c r="C85" s="346"/>
      <c r="D85" s="347"/>
      <c r="E85" s="403"/>
      <c r="F85" s="344" t="str">
        <f t="shared" si="3"/>
        <v>否</v>
      </c>
      <c r="G85" s="322" t="str">
        <f t="shared" si="4"/>
        <v>项</v>
      </c>
    </row>
    <row r="86" s="322" customFormat="1" ht="38" customHeight="1" spans="1:7">
      <c r="A86" s="348" t="s">
        <v>2678</v>
      </c>
      <c r="B86" s="345" t="s">
        <v>2649</v>
      </c>
      <c r="C86" s="346"/>
      <c r="D86" s="347"/>
      <c r="E86" s="403"/>
      <c r="F86" s="344" t="str">
        <f t="shared" si="3"/>
        <v>否</v>
      </c>
      <c r="G86" s="322" t="str">
        <f t="shared" si="4"/>
        <v>项</v>
      </c>
    </row>
    <row r="87" s="322" customFormat="1" ht="38" customHeight="1" spans="1:7">
      <c r="A87" s="348" t="s">
        <v>2679</v>
      </c>
      <c r="B87" s="345" t="s">
        <v>2651</v>
      </c>
      <c r="C87" s="346"/>
      <c r="D87" s="347"/>
      <c r="E87" s="403"/>
      <c r="F87" s="344" t="str">
        <f t="shared" si="3"/>
        <v>否</v>
      </c>
      <c r="G87" s="322" t="str">
        <f t="shared" si="4"/>
        <v>项</v>
      </c>
    </row>
    <row r="88" s="322" customFormat="1" ht="38" customHeight="1" spans="1:7">
      <c r="A88" s="348" t="s">
        <v>2680</v>
      </c>
      <c r="B88" s="345" t="s">
        <v>2681</v>
      </c>
      <c r="C88" s="346"/>
      <c r="D88" s="347"/>
      <c r="E88" s="403"/>
      <c r="F88" s="344" t="str">
        <f t="shared" si="3"/>
        <v>否</v>
      </c>
      <c r="G88" s="322" t="str">
        <f t="shared" si="4"/>
        <v>项</v>
      </c>
    </row>
    <row r="89" s="322" customFormat="1" ht="38" customHeight="1" spans="1:7">
      <c r="A89" s="348" t="s">
        <v>2682</v>
      </c>
      <c r="B89" s="345" t="s">
        <v>2683</v>
      </c>
      <c r="C89" s="346"/>
      <c r="D89" s="347"/>
      <c r="E89" s="403"/>
      <c r="F89" s="344" t="str">
        <f t="shared" si="3"/>
        <v>否</v>
      </c>
      <c r="G89" s="322" t="str">
        <f t="shared" si="4"/>
        <v>款</v>
      </c>
    </row>
    <row r="90" s="322" customFormat="1" ht="38" customHeight="1" spans="1:7">
      <c r="A90" s="348" t="s">
        <v>2684</v>
      </c>
      <c r="B90" s="345" t="s">
        <v>2657</v>
      </c>
      <c r="C90" s="346"/>
      <c r="D90" s="347"/>
      <c r="E90" s="403"/>
      <c r="F90" s="344" t="str">
        <f t="shared" si="3"/>
        <v>否</v>
      </c>
      <c r="G90" s="322" t="str">
        <f t="shared" si="4"/>
        <v>项</v>
      </c>
    </row>
    <row r="91" s="322" customFormat="1" ht="38" customHeight="1" spans="1:7">
      <c r="A91" s="348" t="s">
        <v>2685</v>
      </c>
      <c r="B91" s="345" t="s">
        <v>2686</v>
      </c>
      <c r="C91" s="346"/>
      <c r="D91" s="347"/>
      <c r="E91" s="403"/>
      <c r="F91" s="344" t="str">
        <f t="shared" si="3"/>
        <v>否</v>
      </c>
      <c r="G91" s="322" t="str">
        <f t="shared" si="4"/>
        <v>项</v>
      </c>
    </row>
    <row r="92" s="322" customFormat="1" ht="38" customHeight="1" spans="1:7">
      <c r="A92" s="348" t="s">
        <v>2687</v>
      </c>
      <c r="B92" s="345" t="s">
        <v>2688</v>
      </c>
      <c r="C92" s="346"/>
      <c r="D92" s="347"/>
      <c r="E92" s="403"/>
      <c r="F92" s="344" t="str">
        <f t="shared" si="3"/>
        <v>否</v>
      </c>
      <c r="G92" s="322" t="str">
        <f t="shared" si="4"/>
        <v>款</v>
      </c>
    </row>
    <row r="93" s="322" customFormat="1" ht="38" customHeight="1" spans="1:7">
      <c r="A93" s="348" t="s">
        <v>2689</v>
      </c>
      <c r="B93" s="345" t="s">
        <v>2605</v>
      </c>
      <c r="C93" s="346"/>
      <c r="D93" s="347"/>
      <c r="E93" s="403"/>
      <c r="F93" s="344" t="str">
        <f t="shared" si="3"/>
        <v>否</v>
      </c>
      <c r="G93" s="322" t="str">
        <f t="shared" si="4"/>
        <v>项</v>
      </c>
    </row>
    <row r="94" s="322" customFormat="1" ht="38" customHeight="1" spans="1:7">
      <c r="A94" s="348" t="s">
        <v>2690</v>
      </c>
      <c r="B94" s="345" t="s">
        <v>2607</v>
      </c>
      <c r="C94" s="346"/>
      <c r="D94" s="347"/>
      <c r="E94" s="403"/>
      <c r="F94" s="344" t="str">
        <f t="shared" si="3"/>
        <v>否</v>
      </c>
      <c r="G94" s="322" t="str">
        <f t="shared" si="4"/>
        <v>项</v>
      </c>
    </row>
    <row r="95" s="322" customFormat="1" ht="38" customHeight="1" spans="1:7">
      <c r="A95" s="348" t="s">
        <v>2691</v>
      </c>
      <c r="B95" s="345" t="s">
        <v>2609</v>
      </c>
      <c r="C95" s="346"/>
      <c r="D95" s="347"/>
      <c r="E95" s="403"/>
      <c r="F95" s="344" t="str">
        <f t="shared" si="3"/>
        <v>否</v>
      </c>
      <c r="G95" s="322" t="str">
        <f t="shared" si="4"/>
        <v>项</v>
      </c>
    </row>
    <row r="96" s="322" customFormat="1" ht="38" customHeight="1" spans="1:7">
      <c r="A96" s="348" t="s">
        <v>2692</v>
      </c>
      <c r="B96" s="345" t="s">
        <v>2611</v>
      </c>
      <c r="C96" s="346"/>
      <c r="D96" s="347"/>
      <c r="E96" s="403"/>
      <c r="F96" s="344" t="str">
        <f t="shared" si="3"/>
        <v>否</v>
      </c>
      <c r="G96" s="322" t="str">
        <f t="shared" si="4"/>
        <v>项</v>
      </c>
    </row>
    <row r="97" ht="38" customHeight="1" spans="1:7">
      <c r="A97" s="348" t="s">
        <v>2693</v>
      </c>
      <c r="B97" s="345" t="s">
        <v>2617</v>
      </c>
      <c r="C97" s="346"/>
      <c r="D97" s="347"/>
      <c r="E97" s="403"/>
      <c r="F97" s="344" t="str">
        <f t="shared" si="3"/>
        <v>否</v>
      </c>
      <c r="G97" s="322" t="str">
        <f t="shared" si="4"/>
        <v>项</v>
      </c>
    </row>
    <row r="98" ht="38" customHeight="1" spans="1:7">
      <c r="A98" s="348" t="s">
        <v>2694</v>
      </c>
      <c r="B98" s="345" t="s">
        <v>2621</v>
      </c>
      <c r="C98" s="346"/>
      <c r="D98" s="347"/>
      <c r="E98" s="403"/>
      <c r="F98" s="344" t="str">
        <f t="shared" si="3"/>
        <v>否</v>
      </c>
      <c r="G98" s="322" t="str">
        <f t="shared" si="4"/>
        <v>项</v>
      </c>
    </row>
    <row r="99" ht="38" customHeight="1" spans="1:7">
      <c r="A99" s="348" t="s">
        <v>2695</v>
      </c>
      <c r="B99" s="345" t="s">
        <v>2623</v>
      </c>
      <c r="C99" s="346"/>
      <c r="D99" s="347"/>
      <c r="E99" s="403"/>
      <c r="F99" s="344" t="str">
        <f t="shared" si="3"/>
        <v>否</v>
      </c>
      <c r="G99" s="322" t="str">
        <f t="shared" si="4"/>
        <v>项</v>
      </c>
    </row>
    <row r="100" s="322" customFormat="1" ht="38" customHeight="1" spans="1:7">
      <c r="A100" s="348" t="s">
        <v>2696</v>
      </c>
      <c r="B100" s="345" t="s">
        <v>2697</v>
      </c>
      <c r="C100" s="346"/>
      <c r="D100" s="347"/>
      <c r="E100" s="403"/>
      <c r="F100" s="344" t="str">
        <f t="shared" si="3"/>
        <v>否</v>
      </c>
      <c r="G100" s="322" t="str">
        <f t="shared" si="4"/>
        <v>项</v>
      </c>
    </row>
    <row r="101" s="322" customFormat="1" ht="38" customHeight="1" spans="1:7">
      <c r="A101" s="340" t="s">
        <v>67</v>
      </c>
      <c r="B101" s="341" t="s">
        <v>2698</v>
      </c>
      <c r="C101" s="351">
        <f>C102+C107+C112+C117</f>
        <v>1124</v>
      </c>
      <c r="D101" s="352">
        <f>D102+D107+D112+D117+D125</f>
        <v>4252</v>
      </c>
      <c r="E101" s="403">
        <f>(D101-C101)/C101</f>
        <v>2.783</v>
      </c>
      <c r="F101" s="344" t="str">
        <f t="shared" si="3"/>
        <v>是</v>
      </c>
      <c r="G101" s="322" t="str">
        <f t="shared" si="4"/>
        <v>类</v>
      </c>
    </row>
    <row r="102" ht="38" customHeight="1" spans="1:7">
      <c r="A102" s="348" t="s">
        <v>2699</v>
      </c>
      <c r="B102" s="345" t="s">
        <v>2700</v>
      </c>
      <c r="C102" s="346">
        <f>SUM(C103:C106)</f>
        <v>1124</v>
      </c>
      <c r="D102" s="347">
        <f>SUM(D103:D106)</f>
        <v>2719</v>
      </c>
      <c r="E102" s="403">
        <f>(D102-C102)/C102</f>
        <v>1.419</v>
      </c>
      <c r="F102" s="344" t="str">
        <f t="shared" si="3"/>
        <v>是</v>
      </c>
      <c r="G102" s="322" t="str">
        <f t="shared" si="4"/>
        <v>款</v>
      </c>
    </row>
    <row r="103" s="322" customFormat="1" ht="38" customHeight="1" spans="1:7">
      <c r="A103" s="348" t="s">
        <v>2701</v>
      </c>
      <c r="B103" s="345" t="s">
        <v>2575</v>
      </c>
      <c r="C103" s="346">
        <v>545</v>
      </c>
      <c r="D103" s="347">
        <v>1599</v>
      </c>
      <c r="E103" s="403">
        <f>(D103-C103)/C103</f>
        <v>1.934</v>
      </c>
      <c r="F103" s="344" t="str">
        <f t="shared" si="3"/>
        <v>是</v>
      </c>
      <c r="G103" s="322" t="str">
        <f t="shared" si="4"/>
        <v>项</v>
      </c>
    </row>
    <row r="104" s="322" customFormat="1" ht="38" customHeight="1" spans="1:7">
      <c r="A104" s="348" t="s">
        <v>2702</v>
      </c>
      <c r="B104" s="345" t="s">
        <v>2703</v>
      </c>
      <c r="C104" s="346"/>
      <c r="D104" s="347"/>
      <c r="E104" s="403"/>
      <c r="F104" s="344" t="str">
        <f t="shared" si="3"/>
        <v>否</v>
      </c>
      <c r="G104" s="322" t="str">
        <f t="shared" si="4"/>
        <v>项</v>
      </c>
    </row>
    <row r="105" s="322" customFormat="1" ht="38" customHeight="1" spans="1:7">
      <c r="A105" s="348" t="s">
        <v>2704</v>
      </c>
      <c r="B105" s="345" t="s">
        <v>2705</v>
      </c>
      <c r="C105" s="346"/>
      <c r="D105" s="347"/>
      <c r="E105" s="403"/>
      <c r="F105" s="344" t="str">
        <f t="shared" si="3"/>
        <v>否</v>
      </c>
      <c r="G105" s="322" t="str">
        <f t="shared" si="4"/>
        <v>项</v>
      </c>
    </row>
    <row r="106" s="322" customFormat="1" ht="38" customHeight="1" spans="1:7">
      <c r="A106" s="348" t="s">
        <v>2706</v>
      </c>
      <c r="B106" s="345" t="s">
        <v>2707</v>
      </c>
      <c r="C106" s="346">
        <v>579</v>
      </c>
      <c r="D106" s="347">
        <v>1120</v>
      </c>
      <c r="E106" s="403">
        <f>(D106-C106)/C106</f>
        <v>0.934</v>
      </c>
      <c r="F106" s="344" t="str">
        <f t="shared" si="3"/>
        <v>是</v>
      </c>
      <c r="G106" s="322" t="str">
        <f t="shared" si="4"/>
        <v>项</v>
      </c>
    </row>
    <row r="107" s="322" customFormat="1" ht="38" customHeight="1" spans="1:7">
      <c r="A107" s="348" t="s">
        <v>2708</v>
      </c>
      <c r="B107" s="345" t="s">
        <v>2709</v>
      </c>
      <c r="C107" s="388">
        <f>SUM(C108:C111)</f>
        <v>0</v>
      </c>
      <c r="D107" s="405">
        <f>SUM(D108:D111)</f>
        <v>0</v>
      </c>
      <c r="E107" s="403"/>
      <c r="F107" s="344" t="str">
        <f t="shared" si="3"/>
        <v>否</v>
      </c>
      <c r="G107" s="322" t="str">
        <f t="shared" si="4"/>
        <v>款</v>
      </c>
    </row>
    <row r="108" ht="38" customHeight="1" spans="1:7">
      <c r="A108" s="348" t="s">
        <v>2710</v>
      </c>
      <c r="B108" s="345" t="s">
        <v>2575</v>
      </c>
      <c r="C108" s="346"/>
      <c r="D108" s="347"/>
      <c r="E108" s="403"/>
      <c r="F108" s="344" t="str">
        <f t="shared" si="3"/>
        <v>否</v>
      </c>
      <c r="G108" s="322" t="str">
        <f t="shared" si="4"/>
        <v>项</v>
      </c>
    </row>
    <row r="109" s="322" customFormat="1" ht="38" customHeight="1" spans="1:7">
      <c r="A109" s="348" t="s">
        <v>2711</v>
      </c>
      <c r="B109" s="345" t="s">
        <v>2703</v>
      </c>
      <c r="C109" s="346"/>
      <c r="D109" s="347"/>
      <c r="E109" s="403"/>
      <c r="F109" s="344" t="str">
        <f t="shared" si="3"/>
        <v>否</v>
      </c>
      <c r="G109" s="322" t="str">
        <f t="shared" si="4"/>
        <v>项</v>
      </c>
    </row>
    <row r="110" s="322" customFormat="1" ht="38" customHeight="1" spans="1:7">
      <c r="A110" s="348" t="s">
        <v>2712</v>
      </c>
      <c r="B110" s="345" t="s">
        <v>2713</v>
      </c>
      <c r="C110" s="346"/>
      <c r="D110" s="347"/>
      <c r="E110" s="403"/>
      <c r="F110" s="344" t="str">
        <f t="shared" si="3"/>
        <v>否</v>
      </c>
      <c r="G110" s="322" t="str">
        <f t="shared" si="4"/>
        <v>项</v>
      </c>
    </row>
    <row r="111" s="322" customFormat="1" ht="38" customHeight="1" spans="1:7">
      <c r="A111" s="348" t="s">
        <v>2714</v>
      </c>
      <c r="B111" s="345" t="s">
        <v>2715</v>
      </c>
      <c r="C111" s="346"/>
      <c r="D111" s="347"/>
      <c r="E111" s="403"/>
      <c r="F111" s="344" t="str">
        <f t="shared" si="3"/>
        <v>否</v>
      </c>
      <c r="G111" s="322" t="str">
        <f t="shared" si="4"/>
        <v>项</v>
      </c>
    </row>
    <row r="112" ht="38" customHeight="1" spans="1:7">
      <c r="A112" s="348" t="s">
        <v>2716</v>
      </c>
      <c r="B112" s="345" t="s">
        <v>2717</v>
      </c>
      <c r="C112" s="346"/>
      <c r="D112" s="347"/>
      <c r="E112" s="403"/>
      <c r="F112" s="344" t="str">
        <f t="shared" si="3"/>
        <v>否</v>
      </c>
      <c r="G112" s="322" t="str">
        <f t="shared" si="4"/>
        <v>款</v>
      </c>
    </row>
    <row r="113" s="322" customFormat="1" ht="38" customHeight="1" spans="1:7">
      <c r="A113" s="348" t="s">
        <v>2718</v>
      </c>
      <c r="B113" s="345" t="s">
        <v>2719</v>
      </c>
      <c r="C113" s="346"/>
      <c r="D113" s="347"/>
      <c r="E113" s="403"/>
      <c r="F113" s="344" t="str">
        <f t="shared" si="3"/>
        <v>否</v>
      </c>
      <c r="G113" s="322" t="str">
        <f t="shared" si="4"/>
        <v>项</v>
      </c>
    </row>
    <row r="114" s="322" customFormat="1" ht="38" customHeight="1" spans="1:7">
      <c r="A114" s="348" t="s">
        <v>2720</v>
      </c>
      <c r="B114" s="345" t="s">
        <v>2721</v>
      </c>
      <c r="C114" s="346"/>
      <c r="D114" s="347"/>
      <c r="E114" s="403"/>
      <c r="F114" s="344" t="str">
        <f t="shared" si="3"/>
        <v>否</v>
      </c>
      <c r="G114" s="322" t="str">
        <f t="shared" si="4"/>
        <v>项</v>
      </c>
    </row>
    <row r="115" s="322" customFormat="1" ht="38" customHeight="1" spans="1:7">
      <c r="A115" s="348" t="s">
        <v>2722</v>
      </c>
      <c r="B115" s="345" t="s">
        <v>2723</v>
      </c>
      <c r="C115" s="346"/>
      <c r="D115" s="347"/>
      <c r="E115" s="403"/>
      <c r="F115" s="344" t="str">
        <f t="shared" si="3"/>
        <v>否</v>
      </c>
      <c r="G115" s="322" t="str">
        <f t="shared" si="4"/>
        <v>项</v>
      </c>
    </row>
    <row r="116" ht="38" customHeight="1" spans="1:7">
      <c r="A116" s="348" t="s">
        <v>2724</v>
      </c>
      <c r="B116" s="345" t="s">
        <v>2725</v>
      </c>
      <c r="C116" s="346"/>
      <c r="D116" s="347"/>
      <c r="E116" s="403"/>
      <c r="F116" s="344" t="str">
        <f t="shared" si="3"/>
        <v>否</v>
      </c>
      <c r="G116" s="322" t="str">
        <f t="shared" si="4"/>
        <v>项</v>
      </c>
    </row>
    <row r="117" s="322" customFormat="1" ht="38" customHeight="1" spans="1:7">
      <c r="A117" s="357">
        <v>21370</v>
      </c>
      <c r="B117" s="345" t="s">
        <v>2726</v>
      </c>
      <c r="C117" s="346"/>
      <c r="D117" s="347"/>
      <c r="E117" s="403"/>
      <c r="F117" s="344" t="str">
        <f t="shared" si="3"/>
        <v>否</v>
      </c>
      <c r="G117" s="322" t="str">
        <f t="shared" si="4"/>
        <v>款</v>
      </c>
    </row>
    <row r="118" s="322" customFormat="1" ht="38" customHeight="1" spans="1:7">
      <c r="A118" s="357">
        <v>2137001</v>
      </c>
      <c r="B118" s="345" t="s">
        <v>2575</v>
      </c>
      <c r="C118" s="346"/>
      <c r="D118" s="347"/>
      <c r="E118" s="403"/>
      <c r="F118" s="344" t="str">
        <f t="shared" si="3"/>
        <v>否</v>
      </c>
      <c r="G118" s="322" t="str">
        <f t="shared" si="4"/>
        <v>项</v>
      </c>
    </row>
    <row r="119" ht="38" customHeight="1" spans="1:7">
      <c r="A119" s="357">
        <v>2137099</v>
      </c>
      <c r="B119" s="345" t="s">
        <v>2727</v>
      </c>
      <c r="C119" s="346"/>
      <c r="D119" s="347"/>
      <c r="E119" s="403"/>
      <c r="F119" s="344" t="str">
        <f t="shared" si="3"/>
        <v>否</v>
      </c>
      <c r="G119" s="322" t="str">
        <f t="shared" si="4"/>
        <v>项</v>
      </c>
    </row>
    <row r="120" s="322" customFormat="1" ht="38" customHeight="1" spans="1:7">
      <c r="A120" s="357">
        <v>21371</v>
      </c>
      <c r="B120" s="345" t="s">
        <v>2728</v>
      </c>
      <c r="C120" s="346"/>
      <c r="D120" s="347"/>
      <c r="E120" s="403"/>
      <c r="F120" s="344" t="str">
        <f t="shared" si="3"/>
        <v>否</v>
      </c>
      <c r="G120" s="322" t="str">
        <f t="shared" si="4"/>
        <v>款</v>
      </c>
    </row>
    <row r="121" customFormat="1" ht="38" customHeight="1" spans="1:7">
      <c r="A121" s="357">
        <v>2137101</v>
      </c>
      <c r="B121" s="345" t="s">
        <v>2719</v>
      </c>
      <c r="C121" s="346"/>
      <c r="D121" s="347"/>
      <c r="E121" s="403"/>
      <c r="F121" s="344" t="str">
        <f t="shared" si="3"/>
        <v>否</v>
      </c>
      <c r="G121" s="322" t="str">
        <f t="shared" si="4"/>
        <v>项</v>
      </c>
    </row>
    <row r="122" s="322" customFormat="1" ht="38" customHeight="1" spans="1:7">
      <c r="A122" s="357">
        <v>2137102</v>
      </c>
      <c r="B122" s="345" t="s">
        <v>2729</v>
      </c>
      <c r="C122" s="346"/>
      <c r="D122" s="347"/>
      <c r="E122" s="403"/>
      <c r="F122" s="344" t="str">
        <f t="shared" si="3"/>
        <v>否</v>
      </c>
      <c r="G122" s="322" t="str">
        <f t="shared" si="4"/>
        <v>项</v>
      </c>
    </row>
    <row r="123" s="322" customFormat="1" ht="38" customHeight="1" spans="1:7">
      <c r="A123" s="357">
        <v>2137103</v>
      </c>
      <c r="B123" s="345" t="s">
        <v>2723</v>
      </c>
      <c r="C123" s="346"/>
      <c r="D123" s="347"/>
      <c r="E123" s="403"/>
      <c r="F123" s="344" t="str">
        <f t="shared" si="3"/>
        <v>否</v>
      </c>
      <c r="G123" s="322" t="str">
        <f t="shared" si="4"/>
        <v>项</v>
      </c>
    </row>
    <row r="124" s="322" customFormat="1" ht="38" customHeight="1" spans="1:7">
      <c r="A124" s="357">
        <v>2137199</v>
      </c>
      <c r="B124" s="345" t="s">
        <v>2730</v>
      </c>
      <c r="C124" s="346"/>
      <c r="D124" s="347"/>
      <c r="E124" s="403"/>
      <c r="F124" s="344" t="str">
        <f t="shared" si="3"/>
        <v>否</v>
      </c>
      <c r="G124" s="322" t="str">
        <f t="shared" si="4"/>
        <v>项</v>
      </c>
    </row>
    <row r="125" s="322" customFormat="1" ht="38" customHeight="1" spans="1:7">
      <c r="A125" s="358">
        <v>21372</v>
      </c>
      <c r="B125" s="359" t="s">
        <v>2731</v>
      </c>
      <c r="C125" s="346">
        <f>SUM(C126:C128)</f>
        <v>0</v>
      </c>
      <c r="D125" s="347">
        <f>SUM(D126:D128)</f>
        <v>1533</v>
      </c>
      <c r="E125" s="403"/>
      <c r="F125" s="344" t="str">
        <f t="shared" si="3"/>
        <v>是</v>
      </c>
      <c r="G125" s="322" t="str">
        <f t="shared" si="4"/>
        <v>款</v>
      </c>
    </row>
    <row r="126" ht="38" customHeight="1" spans="1:7">
      <c r="A126" s="358">
        <v>2137201</v>
      </c>
      <c r="B126" s="360" t="s">
        <v>2732</v>
      </c>
      <c r="C126" s="346"/>
      <c r="D126" s="347">
        <v>65</v>
      </c>
      <c r="E126" s="403"/>
      <c r="F126" s="344" t="str">
        <f t="shared" si="3"/>
        <v>是</v>
      </c>
      <c r="G126" s="322" t="str">
        <f t="shared" si="4"/>
        <v>项</v>
      </c>
    </row>
    <row r="127" s="322" customFormat="1" ht="38" customHeight="1" spans="1:7">
      <c r="A127" s="358">
        <v>2137202</v>
      </c>
      <c r="B127" s="360" t="s">
        <v>2733</v>
      </c>
      <c r="C127" s="346"/>
      <c r="D127" s="347">
        <v>1468</v>
      </c>
      <c r="E127" s="403"/>
      <c r="F127" s="344" t="str">
        <f t="shared" si="3"/>
        <v>是</v>
      </c>
      <c r="G127" s="322" t="str">
        <f t="shared" si="4"/>
        <v>项</v>
      </c>
    </row>
    <row r="128" s="322" customFormat="1" ht="38" customHeight="1" spans="1:7">
      <c r="A128" s="358">
        <v>2137299</v>
      </c>
      <c r="B128" s="360" t="s">
        <v>2734</v>
      </c>
      <c r="C128" s="346"/>
      <c r="D128" s="347"/>
      <c r="E128" s="403"/>
      <c r="F128" s="344" t="str">
        <f t="shared" si="3"/>
        <v>否</v>
      </c>
      <c r="G128" s="322" t="str">
        <f t="shared" si="4"/>
        <v>项</v>
      </c>
    </row>
    <row r="129" s="322" customFormat="1" ht="38" customHeight="1" spans="1:7">
      <c r="A129" s="340" t="s">
        <v>69</v>
      </c>
      <c r="B129" s="341" t="s">
        <v>2735</v>
      </c>
      <c r="C129" s="351"/>
      <c r="D129" s="352"/>
      <c r="E129" s="403"/>
      <c r="F129" s="344" t="str">
        <f t="shared" si="3"/>
        <v>是</v>
      </c>
      <c r="G129" s="322" t="str">
        <f t="shared" si="4"/>
        <v>类</v>
      </c>
    </row>
    <row r="130" s="322" customFormat="1" ht="38" customHeight="1" spans="1:7">
      <c r="A130" s="348" t="s">
        <v>2736</v>
      </c>
      <c r="B130" s="345" t="s">
        <v>2737</v>
      </c>
      <c r="C130" s="346"/>
      <c r="D130" s="347"/>
      <c r="E130" s="403"/>
      <c r="F130" s="344" t="str">
        <f t="shared" si="3"/>
        <v>否</v>
      </c>
      <c r="G130" s="322" t="str">
        <f t="shared" si="4"/>
        <v>款</v>
      </c>
    </row>
    <row r="131" ht="38" customHeight="1" spans="1:7">
      <c r="A131" s="348" t="s">
        <v>2738</v>
      </c>
      <c r="B131" s="345" t="s">
        <v>2739</v>
      </c>
      <c r="C131" s="346"/>
      <c r="D131" s="347"/>
      <c r="E131" s="403"/>
      <c r="F131" s="344" t="str">
        <f t="shared" si="3"/>
        <v>否</v>
      </c>
      <c r="G131" s="322" t="str">
        <f t="shared" si="4"/>
        <v>项</v>
      </c>
    </row>
    <row r="132" s="322" customFormat="1" ht="38" customHeight="1" spans="1:7">
      <c r="A132" s="348" t="s">
        <v>2740</v>
      </c>
      <c r="B132" s="345" t="s">
        <v>2741</v>
      </c>
      <c r="C132" s="346"/>
      <c r="D132" s="347"/>
      <c r="E132" s="403"/>
      <c r="F132" s="344" t="str">
        <f t="shared" si="3"/>
        <v>否</v>
      </c>
      <c r="G132" s="322" t="str">
        <f t="shared" si="4"/>
        <v>项</v>
      </c>
    </row>
    <row r="133" s="322" customFormat="1" ht="38" customHeight="1" spans="1:7">
      <c r="A133" s="348" t="s">
        <v>2742</v>
      </c>
      <c r="B133" s="345" t="s">
        <v>2743</v>
      </c>
      <c r="C133" s="346"/>
      <c r="D133" s="347"/>
      <c r="E133" s="403"/>
      <c r="F133" s="344" t="str">
        <f t="shared" si="3"/>
        <v>否</v>
      </c>
      <c r="G133" s="322" t="str">
        <f t="shared" si="4"/>
        <v>项</v>
      </c>
    </row>
    <row r="134" s="322" customFormat="1" ht="38" customHeight="1" spans="1:7">
      <c r="A134" s="348" t="s">
        <v>2744</v>
      </c>
      <c r="B134" s="345" t="s">
        <v>2745</v>
      </c>
      <c r="C134" s="346"/>
      <c r="D134" s="347"/>
      <c r="E134" s="403"/>
      <c r="F134" s="344" t="str">
        <f t="shared" si="3"/>
        <v>否</v>
      </c>
      <c r="G134" s="322" t="str">
        <f t="shared" si="4"/>
        <v>项</v>
      </c>
    </row>
    <row r="135" ht="38" customHeight="1" spans="1:7">
      <c r="A135" s="348" t="s">
        <v>2746</v>
      </c>
      <c r="B135" s="345" t="s">
        <v>2747</v>
      </c>
      <c r="C135" s="346"/>
      <c r="D135" s="347"/>
      <c r="E135" s="403"/>
      <c r="F135" s="344" t="str">
        <f>IF(LEN(A135)=3,"是",IF(B135&lt;&gt;"",IF(SUM(C135:D135)&lt;&gt;0,"是","否"),"是"))</f>
        <v>否</v>
      </c>
      <c r="G135" s="322" t="str">
        <f>IF(LEN(A135)=3,"类",IF(LEN(A135)=5,"款","项"))</f>
        <v>款</v>
      </c>
    </row>
    <row r="136" ht="38" customHeight="1" spans="1:7">
      <c r="A136" s="348" t="s">
        <v>2748</v>
      </c>
      <c r="B136" s="345" t="s">
        <v>2743</v>
      </c>
      <c r="C136" s="346"/>
      <c r="D136" s="347"/>
      <c r="E136" s="403"/>
      <c r="F136" s="344" t="str">
        <f>IF(LEN(A136)=3,"是",IF(B136&lt;&gt;"",IF(SUM(C136:D136)&lt;&gt;0,"是","否"),"是"))</f>
        <v>否</v>
      </c>
      <c r="G136" s="322" t="str">
        <f>IF(LEN(A136)=3,"类",IF(LEN(A136)=5,"款","项"))</f>
        <v>项</v>
      </c>
    </row>
    <row r="137" s="322" customFormat="1" ht="38" customHeight="1" spans="1:7">
      <c r="A137" s="348" t="s">
        <v>2749</v>
      </c>
      <c r="B137" s="345" t="s">
        <v>2750</v>
      </c>
      <c r="C137" s="346"/>
      <c r="D137" s="347"/>
      <c r="E137" s="403"/>
      <c r="F137" s="344" t="str">
        <f>IF(LEN(A137)=3,"是",IF(B137&lt;&gt;"",IF(SUM(C137:D137)&lt;&gt;0,"是","否"),"是"))</f>
        <v>否</v>
      </c>
      <c r="G137" s="322" t="str">
        <f>IF(LEN(A137)=3,"类",IF(LEN(A137)=5,"款","项"))</f>
        <v>项</v>
      </c>
    </row>
    <row r="138" ht="38" customHeight="1" spans="1:7">
      <c r="A138" s="348" t="s">
        <v>2751</v>
      </c>
      <c r="B138" s="345" t="s">
        <v>2752</v>
      </c>
      <c r="C138" s="346"/>
      <c r="D138" s="347"/>
      <c r="E138" s="403"/>
      <c r="F138" s="344" t="str">
        <f>IF(LEN(A138)=3,"是",IF(B138&lt;&gt;"",IF(SUM(C138:D138)&lt;&gt;0,"是","否"),"是"))</f>
        <v>否</v>
      </c>
      <c r="G138" s="322" t="str">
        <f>IF(LEN(A138)=3,"类",IF(LEN(A138)=5,"款","项"))</f>
        <v>项</v>
      </c>
    </row>
    <row r="139" ht="38" customHeight="1" spans="1:7">
      <c r="A139" s="348" t="s">
        <v>2753</v>
      </c>
      <c r="B139" s="345" t="s">
        <v>2754</v>
      </c>
      <c r="C139" s="346"/>
      <c r="D139" s="347"/>
      <c r="E139" s="403"/>
      <c r="F139" s="344" t="str">
        <f t="shared" ref="F139:F202" si="5">IF(LEN(A139)=3,"是",IF(B139&lt;&gt;"",IF(SUM(C139:D139)&lt;&gt;0,"是","否"),"是"))</f>
        <v>否</v>
      </c>
      <c r="G139" s="322" t="str">
        <f t="shared" ref="G139:G202" si="6">IF(LEN(A139)=3,"类",IF(LEN(A139)=5,"款","项"))</f>
        <v>项</v>
      </c>
    </row>
    <row r="140" s="322" customFormat="1" ht="38" customHeight="1" spans="1:7">
      <c r="A140" s="348" t="s">
        <v>2755</v>
      </c>
      <c r="B140" s="345" t="s">
        <v>2756</v>
      </c>
      <c r="C140" s="346"/>
      <c r="D140" s="347"/>
      <c r="E140" s="403"/>
      <c r="F140" s="344" t="str">
        <f t="shared" si="5"/>
        <v>否</v>
      </c>
      <c r="G140" s="322" t="str">
        <f t="shared" si="6"/>
        <v>款</v>
      </c>
    </row>
    <row r="141" s="322" customFormat="1" ht="38" customHeight="1" spans="1:7">
      <c r="A141" s="348" t="s">
        <v>2757</v>
      </c>
      <c r="B141" s="345" t="s">
        <v>2758</v>
      </c>
      <c r="C141" s="346"/>
      <c r="D141" s="347"/>
      <c r="E141" s="403"/>
      <c r="F141" s="344" t="str">
        <f t="shared" si="5"/>
        <v>否</v>
      </c>
      <c r="G141" s="322" t="str">
        <f t="shared" si="6"/>
        <v>项</v>
      </c>
    </row>
    <row r="142" s="322" customFormat="1" ht="38" customHeight="1" spans="1:7">
      <c r="A142" s="348" t="s">
        <v>2759</v>
      </c>
      <c r="B142" s="345" t="s">
        <v>2760</v>
      </c>
      <c r="C142" s="346"/>
      <c r="D142" s="347"/>
      <c r="E142" s="403"/>
      <c r="F142" s="344" t="str">
        <f t="shared" si="5"/>
        <v>否</v>
      </c>
      <c r="G142" s="322" t="str">
        <f t="shared" si="6"/>
        <v>项</v>
      </c>
    </row>
    <row r="143" s="322" customFormat="1" ht="38" customHeight="1" spans="1:7">
      <c r="A143" s="348" t="s">
        <v>2761</v>
      </c>
      <c r="B143" s="345" t="s">
        <v>2762</v>
      </c>
      <c r="C143" s="346"/>
      <c r="D143" s="347"/>
      <c r="E143" s="403"/>
      <c r="F143" s="344" t="str">
        <f t="shared" si="5"/>
        <v>否</v>
      </c>
      <c r="G143" s="322" t="str">
        <f t="shared" si="6"/>
        <v>项</v>
      </c>
    </row>
    <row r="144" s="322" customFormat="1" ht="38" customHeight="1" spans="1:7">
      <c r="A144" s="348" t="s">
        <v>2763</v>
      </c>
      <c r="B144" s="345" t="s">
        <v>2764</v>
      </c>
      <c r="C144" s="346"/>
      <c r="D144" s="347"/>
      <c r="E144" s="403"/>
      <c r="F144" s="344" t="str">
        <f t="shared" si="5"/>
        <v>否</v>
      </c>
      <c r="G144" s="322" t="str">
        <f t="shared" si="6"/>
        <v>项</v>
      </c>
    </row>
    <row r="145" s="322" customFormat="1" ht="38" customHeight="1" spans="1:7">
      <c r="A145" s="348" t="s">
        <v>2765</v>
      </c>
      <c r="B145" s="345" t="s">
        <v>2766</v>
      </c>
      <c r="C145" s="346"/>
      <c r="D145" s="347"/>
      <c r="E145" s="403"/>
      <c r="F145" s="344" t="str">
        <f t="shared" si="5"/>
        <v>否</v>
      </c>
      <c r="G145" s="322" t="str">
        <f t="shared" si="6"/>
        <v>款</v>
      </c>
    </row>
    <row r="146" s="322" customFormat="1" ht="38" customHeight="1" spans="1:7">
      <c r="A146" s="348" t="s">
        <v>2767</v>
      </c>
      <c r="B146" s="345" t="s">
        <v>2768</v>
      </c>
      <c r="C146" s="346"/>
      <c r="D146" s="347"/>
      <c r="E146" s="403"/>
      <c r="F146" s="344" t="str">
        <f t="shared" si="5"/>
        <v>否</v>
      </c>
      <c r="G146" s="322" t="str">
        <f t="shared" si="6"/>
        <v>项</v>
      </c>
    </row>
    <row r="147" s="322" customFormat="1" ht="38" customHeight="1" spans="1:7">
      <c r="A147" s="348" t="s">
        <v>2769</v>
      </c>
      <c r="B147" s="345" t="s">
        <v>2770</v>
      </c>
      <c r="C147" s="346"/>
      <c r="D147" s="347"/>
      <c r="E147" s="403"/>
      <c r="F147" s="344" t="str">
        <f t="shared" si="5"/>
        <v>否</v>
      </c>
      <c r="G147" s="322" t="str">
        <f t="shared" si="6"/>
        <v>项</v>
      </c>
    </row>
    <row r="148" s="322" customFormat="1" ht="38" customHeight="1" spans="1:7">
      <c r="A148" s="348" t="s">
        <v>2771</v>
      </c>
      <c r="B148" s="345" t="s">
        <v>2772</v>
      </c>
      <c r="C148" s="346"/>
      <c r="D148" s="347"/>
      <c r="E148" s="403"/>
      <c r="F148" s="344" t="str">
        <f t="shared" si="5"/>
        <v>否</v>
      </c>
      <c r="G148" s="322" t="str">
        <f t="shared" si="6"/>
        <v>项</v>
      </c>
    </row>
    <row r="149" s="322" customFormat="1" ht="38" customHeight="1" spans="1:7">
      <c r="A149" s="348" t="s">
        <v>2773</v>
      </c>
      <c r="B149" s="345" t="s">
        <v>2774</v>
      </c>
      <c r="C149" s="346"/>
      <c r="D149" s="347"/>
      <c r="E149" s="403"/>
      <c r="F149" s="344" t="str">
        <f t="shared" si="5"/>
        <v>否</v>
      </c>
      <c r="G149" s="322" t="str">
        <f t="shared" si="6"/>
        <v>项</v>
      </c>
    </row>
    <row r="150" s="322" customFormat="1" ht="38" customHeight="1" spans="1:7">
      <c r="A150" s="348" t="s">
        <v>2775</v>
      </c>
      <c r="B150" s="345" t="s">
        <v>2776</v>
      </c>
      <c r="C150" s="346"/>
      <c r="D150" s="347"/>
      <c r="E150" s="403"/>
      <c r="F150" s="344" t="str">
        <f t="shared" si="5"/>
        <v>否</v>
      </c>
      <c r="G150" s="322" t="str">
        <f t="shared" si="6"/>
        <v>项</v>
      </c>
    </row>
    <row r="151" s="322" customFormat="1" ht="38" customHeight="1" spans="1:7">
      <c r="A151" s="348" t="s">
        <v>2777</v>
      </c>
      <c r="B151" s="345" t="s">
        <v>2778</v>
      </c>
      <c r="C151" s="346"/>
      <c r="D151" s="347"/>
      <c r="E151" s="403"/>
      <c r="F151" s="344" t="str">
        <f t="shared" si="5"/>
        <v>否</v>
      </c>
      <c r="G151" s="322" t="str">
        <f t="shared" si="6"/>
        <v>项</v>
      </c>
    </row>
    <row r="152" s="322" customFormat="1" ht="38" customHeight="1" spans="1:7">
      <c r="A152" s="348" t="s">
        <v>2779</v>
      </c>
      <c r="B152" s="345" t="s">
        <v>2780</v>
      </c>
      <c r="C152" s="346"/>
      <c r="D152" s="347"/>
      <c r="E152" s="403"/>
      <c r="F152" s="344" t="str">
        <f t="shared" si="5"/>
        <v>否</v>
      </c>
      <c r="G152" s="322" t="str">
        <f t="shared" si="6"/>
        <v>项</v>
      </c>
    </row>
    <row r="153" s="322" customFormat="1" ht="38" customHeight="1" spans="1:7">
      <c r="A153" s="348" t="s">
        <v>2781</v>
      </c>
      <c r="B153" s="345" t="s">
        <v>2782</v>
      </c>
      <c r="C153" s="346"/>
      <c r="D153" s="347"/>
      <c r="E153" s="403"/>
      <c r="F153" s="344" t="str">
        <f t="shared" si="5"/>
        <v>否</v>
      </c>
      <c r="G153" s="322" t="str">
        <f t="shared" si="6"/>
        <v>项</v>
      </c>
    </row>
    <row r="154" s="322" customFormat="1" ht="38" customHeight="1" spans="1:7">
      <c r="A154" s="348" t="s">
        <v>2783</v>
      </c>
      <c r="B154" s="345" t="s">
        <v>2784</v>
      </c>
      <c r="C154" s="346"/>
      <c r="D154" s="347"/>
      <c r="E154" s="403"/>
      <c r="F154" s="344" t="str">
        <f t="shared" si="5"/>
        <v>否</v>
      </c>
      <c r="G154" s="322" t="str">
        <f t="shared" si="6"/>
        <v>款</v>
      </c>
    </row>
    <row r="155" s="322" customFormat="1" ht="38" customHeight="1" spans="1:7">
      <c r="A155" s="348" t="s">
        <v>2785</v>
      </c>
      <c r="B155" s="345" t="s">
        <v>2786</v>
      </c>
      <c r="C155" s="346"/>
      <c r="D155" s="347"/>
      <c r="E155" s="403"/>
      <c r="F155" s="344" t="str">
        <f t="shared" si="5"/>
        <v>否</v>
      </c>
      <c r="G155" s="322" t="str">
        <f t="shared" si="6"/>
        <v>项</v>
      </c>
    </row>
    <row r="156" s="322" customFormat="1" ht="38" customHeight="1" spans="1:7">
      <c r="A156" s="348" t="s">
        <v>2787</v>
      </c>
      <c r="B156" s="345" t="s">
        <v>2788</v>
      </c>
      <c r="C156" s="346"/>
      <c r="D156" s="347"/>
      <c r="E156" s="403"/>
      <c r="F156" s="344" t="str">
        <f t="shared" si="5"/>
        <v>否</v>
      </c>
      <c r="G156" s="322" t="str">
        <f t="shared" si="6"/>
        <v>项</v>
      </c>
    </row>
    <row r="157" ht="38" customHeight="1" spans="1:7">
      <c r="A157" s="348" t="s">
        <v>2789</v>
      </c>
      <c r="B157" s="345" t="s">
        <v>2790</v>
      </c>
      <c r="C157" s="346"/>
      <c r="D157" s="347"/>
      <c r="E157" s="403"/>
      <c r="F157" s="344" t="str">
        <f t="shared" si="5"/>
        <v>否</v>
      </c>
      <c r="G157" s="322" t="str">
        <f t="shared" si="6"/>
        <v>项</v>
      </c>
    </row>
    <row r="158" ht="38" customHeight="1" spans="1:7">
      <c r="A158" s="348" t="s">
        <v>2791</v>
      </c>
      <c r="B158" s="345" t="s">
        <v>2792</v>
      </c>
      <c r="C158" s="346"/>
      <c r="D158" s="347"/>
      <c r="E158" s="403"/>
      <c r="F158" s="344" t="str">
        <f t="shared" si="5"/>
        <v>否</v>
      </c>
      <c r="G158" s="322" t="str">
        <f t="shared" si="6"/>
        <v>项</v>
      </c>
    </row>
    <row r="159" s="322" customFormat="1" ht="38" customHeight="1" spans="1:7">
      <c r="A159" s="348" t="s">
        <v>2793</v>
      </c>
      <c r="B159" s="345" t="s">
        <v>2794</v>
      </c>
      <c r="C159" s="346"/>
      <c r="D159" s="347"/>
      <c r="E159" s="403"/>
      <c r="F159" s="344" t="str">
        <f t="shared" si="5"/>
        <v>否</v>
      </c>
      <c r="G159" s="322" t="str">
        <f t="shared" si="6"/>
        <v>项</v>
      </c>
    </row>
    <row r="160" ht="38" customHeight="1" spans="1:7">
      <c r="A160" s="348" t="s">
        <v>2795</v>
      </c>
      <c r="B160" s="345" t="s">
        <v>2796</v>
      </c>
      <c r="C160" s="346"/>
      <c r="D160" s="347"/>
      <c r="E160" s="403"/>
      <c r="F160" s="344" t="str">
        <f t="shared" si="5"/>
        <v>否</v>
      </c>
      <c r="G160" s="322" t="str">
        <f t="shared" si="6"/>
        <v>项</v>
      </c>
    </row>
    <row r="161" ht="38" customHeight="1" spans="1:7">
      <c r="A161" s="348" t="s">
        <v>2797</v>
      </c>
      <c r="B161" s="345" t="s">
        <v>2798</v>
      </c>
      <c r="C161" s="346"/>
      <c r="D161" s="347"/>
      <c r="E161" s="403"/>
      <c r="F161" s="344" t="str">
        <f t="shared" si="5"/>
        <v>否</v>
      </c>
      <c r="G161" s="322" t="str">
        <f t="shared" si="6"/>
        <v>款</v>
      </c>
    </row>
    <row r="162" s="322" customFormat="1" ht="38" customHeight="1" spans="1:7">
      <c r="A162" s="348" t="s">
        <v>2799</v>
      </c>
      <c r="B162" s="345" t="s">
        <v>2800</v>
      </c>
      <c r="C162" s="346"/>
      <c r="D162" s="347"/>
      <c r="E162" s="403"/>
      <c r="F162" s="344" t="str">
        <f t="shared" si="5"/>
        <v>否</v>
      </c>
      <c r="G162" s="322" t="str">
        <f t="shared" si="6"/>
        <v>项</v>
      </c>
    </row>
    <row r="163" s="322" customFormat="1" ht="38" customHeight="1" spans="1:7">
      <c r="A163" s="348" t="s">
        <v>2801</v>
      </c>
      <c r="B163" s="345" t="s">
        <v>2802</v>
      </c>
      <c r="C163" s="346"/>
      <c r="D163" s="347"/>
      <c r="E163" s="403"/>
      <c r="F163" s="344" t="str">
        <f t="shared" si="5"/>
        <v>否</v>
      </c>
      <c r="G163" s="322" t="str">
        <f t="shared" si="6"/>
        <v>项</v>
      </c>
    </row>
    <row r="164" s="322" customFormat="1" ht="38" customHeight="1" spans="1:7">
      <c r="A164" s="348" t="s">
        <v>2803</v>
      </c>
      <c r="B164" s="345" t="s">
        <v>2804</v>
      </c>
      <c r="C164" s="346"/>
      <c r="D164" s="347"/>
      <c r="E164" s="403"/>
      <c r="F164" s="344" t="str">
        <f t="shared" si="5"/>
        <v>否</v>
      </c>
      <c r="G164" s="322" t="str">
        <f t="shared" si="6"/>
        <v>项</v>
      </c>
    </row>
    <row r="165" s="322" customFormat="1" ht="38" customHeight="1" spans="1:7">
      <c r="A165" s="348" t="s">
        <v>2805</v>
      </c>
      <c r="B165" s="345" t="s">
        <v>2806</v>
      </c>
      <c r="C165" s="346"/>
      <c r="D165" s="347"/>
      <c r="E165" s="403"/>
      <c r="F165" s="344" t="str">
        <f t="shared" si="5"/>
        <v>否</v>
      </c>
      <c r="G165" s="322" t="str">
        <f t="shared" si="6"/>
        <v>项</v>
      </c>
    </row>
    <row r="166" s="322" customFormat="1" ht="38" customHeight="1" spans="1:7">
      <c r="A166" s="348" t="s">
        <v>2807</v>
      </c>
      <c r="B166" s="345" t="s">
        <v>2808</v>
      </c>
      <c r="C166" s="346"/>
      <c r="D166" s="347"/>
      <c r="E166" s="403"/>
      <c r="F166" s="344" t="str">
        <f t="shared" si="5"/>
        <v>否</v>
      </c>
      <c r="G166" s="322" t="str">
        <f t="shared" si="6"/>
        <v>项</v>
      </c>
    </row>
    <row r="167" s="322" customFormat="1" ht="38" customHeight="1" spans="1:7">
      <c r="A167" s="348" t="s">
        <v>2809</v>
      </c>
      <c r="B167" s="345" t="s">
        <v>2810</v>
      </c>
      <c r="C167" s="346"/>
      <c r="D167" s="347"/>
      <c r="E167" s="403"/>
      <c r="F167" s="344" t="str">
        <f t="shared" si="5"/>
        <v>否</v>
      </c>
      <c r="G167" s="322" t="str">
        <f t="shared" si="6"/>
        <v>项</v>
      </c>
    </row>
    <row r="168" s="322" customFormat="1" ht="38" customHeight="1" spans="1:7">
      <c r="A168" s="348" t="s">
        <v>2811</v>
      </c>
      <c r="B168" s="345" t="s">
        <v>2812</v>
      </c>
      <c r="C168" s="346"/>
      <c r="D168" s="347"/>
      <c r="E168" s="403"/>
      <c r="F168" s="344" t="str">
        <f t="shared" si="5"/>
        <v>否</v>
      </c>
      <c r="G168" s="322" t="str">
        <f t="shared" si="6"/>
        <v>项</v>
      </c>
    </row>
    <row r="169" ht="38" customHeight="1" spans="1:7">
      <c r="A169" s="348" t="s">
        <v>2813</v>
      </c>
      <c r="B169" s="345" t="s">
        <v>2814</v>
      </c>
      <c r="C169" s="346"/>
      <c r="D169" s="347"/>
      <c r="E169" s="403"/>
      <c r="F169" s="344" t="str">
        <f t="shared" si="5"/>
        <v>否</v>
      </c>
      <c r="G169" s="322" t="str">
        <f t="shared" si="6"/>
        <v>项</v>
      </c>
    </row>
    <row r="170" ht="38" customHeight="1" spans="1:7">
      <c r="A170" s="348" t="s">
        <v>2815</v>
      </c>
      <c r="B170" s="345" t="s">
        <v>2816</v>
      </c>
      <c r="C170" s="346"/>
      <c r="D170" s="347"/>
      <c r="E170" s="403"/>
      <c r="F170" s="344" t="str">
        <f t="shared" si="5"/>
        <v>否</v>
      </c>
      <c r="G170" s="322" t="str">
        <f t="shared" si="6"/>
        <v>款</v>
      </c>
    </row>
    <row r="171" s="322" customFormat="1" ht="38" customHeight="1" spans="1:7">
      <c r="A171" s="348" t="s">
        <v>2817</v>
      </c>
      <c r="B171" s="345" t="s">
        <v>2739</v>
      </c>
      <c r="C171" s="346"/>
      <c r="D171" s="347"/>
      <c r="E171" s="403"/>
      <c r="F171" s="344" t="str">
        <f t="shared" si="5"/>
        <v>否</v>
      </c>
      <c r="G171" s="322" t="str">
        <f t="shared" si="6"/>
        <v>项</v>
      </c>
    </row>
    <row r="172" s="322" customFormat="1" ht="38" customHeight="1" spans="1:7">
      <c r="A172" s="348" t="s">
        <v>2818</v>
      </c>
      <c r="B172" s="345" t="s">
        <v>2819</v>
      </c>
      <c r="C172" s="346"/>
      <c r="D172" s="347"/>
      <c r="E172" s="403"/>
      <c r="F172" s="344" t="str">
        <f t="shared" si="5"/>
        <v>否</v>
      </c>
      <c r="G172" s="322" t="str">
        <f t="shared" si="6"/>
        <v>项</v>
      </c>
    </row>
    <row r="173" s="322" customFormat="1" ht="38" customHeight="1" spans="1:7">
      <c r="A173" s="348" t="s">
        <v>2820</v>
      </c>
      <c r="B173" s="345" t="s">
        <v>2821</v>
      </c>
      <c r="C173" s="346"/>
      <c r="D173" s="347"/>
      <c r="E173" s="403"/>
      <c r="F173" s="344" t="str">
        <f t="shared" si="5"/>
        <v>否</v>
      </c>
      <c r="G173" s="322" t="str">
        <f t="shared" si="6"/>
        <v>款</v>
      </c>
    </row>
    <row r="174" s="322" customFormat="1" ht="38" customHeight="1" spans="1:7">
      <c r="A174" s="348" t="s">
        <v>2822</v>
      </c>
      <c r="B174" s="345" t="s">
        <v>2739</v>
      </c>
      <c r="C174" s="346"/>
      <c r="D174" s="347"/>
      <c r="E174" s="403"/>
      <c r="F174" s="344" t="str">
        <f t="shared" si="5"/>
        <v>否</v>
      </c>
      <c r="G174" s="322" t="str">
        <f t="shared" si="6"/>
        <v>项</v>
      </c>
    </row>
    <row r="175" s="322" customFormat="1" ht="38" customHeight="1" spans="1:7">
      <c r="A175" s="348" t="s">
        <v>2823</v>
      </c>
      <c r="B175" s="345" t="s">
        <v>2824</v>
      </c>
      <c r="C175" s="346"/>
      <c r="D175" s="347"/>
      <c r="E175" s="403"/>
      <c r="F175" s="344" t="str">
        <f t="shared" si="5"/>
        <v>否</v>
      </c>
      <c r="G175" s="322" t="str">
        <f t="shared" si="6"/>
        <v>项</v>
      </c>
    </row>
    <row r="176" s="322" customFormat="1" ht="38" customHeight="1" spans="1:7">
      <c r="A176" s="348" t="s">
        <v>2825</v>
      </c>
      <c r="B176" s="345" t="s">
        <v>2826</v>
      </c>
      <c r="C176" s="346"/>
      <c r="D176" s="347"/>
      <c r="E176" s="403"/>
      <c r="F176" s="344" t="str">
        <f t="shared" si="5"/>
        <v>否</v>
      </c>
      <c r="G176" s="322" t="str">
        <f t="shared" si="6"/>
        <v>款</v>
      </c>
    </row>
    <row r="177" ht="38" customHeight="1" spans="1:7">
      <c r="A177" s="348" t="s">
        <v>2827</v>
      </c>
      <c r="B177" s="345" t="s">
        <v>2828</v>
      </c>
      <c r="C177" s="346"/>
      <c r="D177" s="347"/>
      <c r="E177" s="403"/>
      <c r="F177" s="344" t="str">
        <f t="shared" si="5"/>
        <v>否</v>
      </c>
      <c r="G177" s="322" t="str">
        <f t="shared" si="6"/>
        <v>款</v>
      </c>
    </row>
    <row r="178" ht="38" customHeight="1" spans="1:7">
      <c r="A178" s="348" t="s">
        <v>2829</v>
      </c>
      <c r="B178" s="345" t="s">
        <v>2758</v>
      </c>
      <c r="C178" s="346"/>
      <c r="D178" s="347"/>
      <c r="E178" s="403"/>
      <c r="F178" s="344" t="str">
        <f t="shared" si="5"/>
        <v>否</v>
      </c>
      <c r="G178" s="322" t="str">
        <f t="shared" si="6"/>
        <v>项</v>
      </c>
    </row>
    <row r="179" ht="38" customHeight="1" spans="1:7">
      <c r="A179" s="348" t="s">
        <v>2830</v>
      </c>
      <c r="B179" s="345" t="s">
        <v>2762</v>
      </c>
      <c r="C179" s="346"/>
      <c r="D179" s="347"/>
      <c r="E179" s="403"/>
      <c r="F179" s="344" t="str">
        <f t="shared" si="5"/>
        <v>否</v>
      </c>
      <c r="G179" s="322" t="str">
        <f t="shared" si="6"/>
        <v>项</v>
      </c>
    </row>
    <row r="180" s="322" customFormat="1" ht="38" customHeight="1" spans="1:7">
      <c r="A180" s="348" t="s">
        <v>2831</v>
      </c>
      <c r="B180" s="345" t="s">
        <v>2832</v>
      </c>
      <c r="C180" s="346"/>
      <c r="D180" s="347"/>
      <c r="E180" s="403"/>
      <c r="F180" s="344" t="str">
        <f t="shared" si="5"/>
        <v>否</v>
      </c>
      <c r="G180" s="322" t="str">
        <f t="shared" si="6"/>
        <v>项</v>
      </c>
    </row>
    <row r="181" ht="38" customHeight="1" spans="1:7">
      <c r="A181" s="340" t="s">
        <v>71</v>
      </c>
      <c r="B181" s="341" t="s">
        <v>2833</v>
      </c>
      <c r="C181" s="351"/>
      <c r="D181" s="352"/>
      <c r="E181" s="403"/>
      <c r="F181" s="344" t="str">
        <f t="shared" si="5"/>
        <v>是</v>
      </c>
      <c r="G181" s="322" t="str">
        <f t="shared" si="6"/>
        <v>类</v>
      </c>
    </row>
    <row r="182" ht="38" customHeight="1" spans="1:7">
      <c r="A182" s="348" t="s">
        <v>2834</v>
      </c>
      <c r="B182" s="345" t="s">
        <v>2835</v>
      </c>
      <c r="C182" s="346"/>
      <c r="D182" s="347"/>
      <c r="E182" s="403"/>
      <c r="F182" s="344" t="str">
        <f t="shared" si="5"/>
        <v>否</v>
      </c>
      <c r="G182" s="322" t="str">
        <f t="shared" si="6"/>
        <v>款</v>
      </c>
    </row>
    <row r="183" ht="38" customHeight="1" spans="1:7">
      <c r="A183" s="348" t="s">
        <v>2836</v>
      </c>
      <c r="B183" s="345" t="s">
        <v>2837</v>
      </c>
      <c r="C183" s="346"/>
      <c r="D183" s="347"/>
      <c r="E183" s="403"/>
      <c r="F183" s="344" t="str">
        <f t="shared" si="5"/>
        <v>否</v>
      </c>
      <c r="G183" s="322" t="str">
        <f t="shared" si="6"/>
        <v>项</v>
      </c>
    </row>
    <row r="184" s="322" customFormat="1" ht="38" customHeight="1" spans="1:7">
      <c r="A184" s="348" t="s">
        <v>2838</v>
      </c>
      <c r="B184" s="345" t="s">
        <v>2839</v>
      </c>
      <c r="C184" s="346"/>
      <c r="D184" s="347"/>
      <c r="E184" s="403"/>
      <c r="F184" s="344" t="str">
        <f t="shared" si="5"/>
        <v>否</v>
      </c>
      <c r="G184" s="322" t="str">
        <f t="shared" si="6"/>
        <v>项</v>
      </c>
    </row>
    <row r="185" s="322" customFormat="1" ht="38" customHeight="1" spans="1:7">
      <c r="A185" s="340" t="s">
        <v>93</v>
      </c>
      <c r="B185" s="341" t="s">
        <v>2840</v>
      </c>
      <c r="C185" s="351">
        <f>C186+C190+C199</f>
        <v>80071</v>
      </c>
      <c r="D185" s="352">
        <f>D186+D190+D199</f>
        <v>2198</v>
      </c>
      <c r="E185" s="403">
        <f>(D185-C185)/C185</f>
        <v>-0.973</v>
      </c>
      <c r="F185" s="344" t="str">
        <f t="shared" si="5"/>
        <v>是</v>
      </c>
      <c r="G185" s="322" t="str">
        <f t="shared" si="6"/>
        <v>类</v>
      </c>
    </row>
    <row r="186" ht="38" customHeight="1" spans="1:7">
      <c r="A186" s="348" t="s">
        <v>2841</v>
      </c>
      <c r="B186" s="345" t="s">
        <v>2842</v>
      </c>
      <c r="C186" s="346">
        <f>SUM(C187:C189)</f>
        <v>79000</v>
      </c>
      <c r="D186" s="347">
        <f>SUM(D187:D189)</f>
        <v>0</v>
      </c>
      <c r="E186" s="403">
        <f>(D186-C186)/C186</f>
        <v>-1</v>
      </c>
      <c r="F186" s="344" t="str">
        <f t="shared" si="5"/>
        <v>是</v>
      </c>
      <c r="G186" s="322" t="str">
        <f t="shared" si="6"/>
        <v>款</v>
      </c>
    </row>
    <row r="187" ht="38" customHeight="1" spans="1:7">
      <c r="A187" s="348" t="s">
        <v>2843</v>
      </c>
      <c r="B187" s="345" t="s">
        <v>2844</v>
      </c>
      <c r="C187" s="346"/>
      <c r="D187" s="347"/>
      <c r="E187" s="403"/>
      <c r="F187" s="344" t="str">
        <f t="shared" si="5"/>
        <v>否</v>
      </c>
      <c r="G187" s="322" t="str">
        <f t="shared" si="6"/>
        <v>项</v>
      </c>
    </row>
    <row r="188" s="322" customFormat="1" ht="38" customHeight="1" spans="1:7">
      <c r="A188" s="348" t="s">
        <v>2845</v>
      </c>
      <c r="B188" s="345" t="s">
        <v>2846</v>
      </c>
      <c r="C188" s="346">
        <v>79000</v>
      </c>
      <c r="D188" s="347"/>
      <c r="E188" s="403">
        <f>(D188-C188)/C188</f>
        <v>-1</v>
      </c>
      <c r="F188" s="344" t="str">
        <f t="shared" si="5"/>
        <v>是</v>
      </c>
      <c r="G188" s="322" t="str">
        <f t="shared" si="6"/>
        <v>项</v>
      </c>
    </row>
    <row r="189" s="322" customFormat="1" ht="38" customHeight="1" spans="1:7">
      <c r="A189" s="348" t="s">
        <v>2847</v>
      </c>
      <c r="B189" s="345" t="s">
        <v>2848</v>
      </c>
      <c r="C189" s="346"/>
      <c r="D189" s="347"/>
      <c r="E189" s="403"/>
      <c r="F189" s="344" t="str">
        <f t="shared" si="5"/>
        <v>否</v>
      </c>
      <c r="G189" s="322" t="str">
        <f t="shared" si="6"/>
        <v>项</v>
      </c>
    </row>
    <row r="190" ht="38" customHeight="1" spans="1:7">
      <c r="A190" s="348" t="s">
        <v>2849</v>
      </c>
      <c r="B190" s="345" t="s">
        <v>2850</v>
      </c>
      <c r="C190" s="346"/>
      <c r="D190" s="347"/>
      <c r="E190" s="403"/>
      <c r="F190" s="344" t="str">
        <f t="shared" si="5"/>
        <v>否</v>
      </c>
      <c r="G190" s="322" t="str">
        <f t="shared" si="6"/>
        <v>款</v>
      </c>
    </row>
    <row r="191" s="322" customFormat="1" ht="38" customHeight="1" spans="1:7">
      <c r="A191" s="348" t="s">
        <v>2851</v>
      </c>
      <c r="B191" s="345" t="s">
        <v>2852</v>
      </c>
      <c r="C191" s="346"/>
      <c r="D191" s="347"/>
      <c r="E191" s="403"/>
      <c r="F191" s="344" t="str">
        <f t="shared" si="5"/>
        <v>否</v>
      </c>
      <c r="G191" s="322" t="str">
        <f t="shared" si="6"/>
        <v>项</v>
      </c>
    </row>
    <row r="192" ht="38" customHeight="1" spans="1:7">
      <c r="A192" s="348" t="s">
        <v>2853</v>
      </c>
      <c r="B192" s="345" t="s">
        <v>2854</v>
      </c>
      <c r="C192" s="346"/>
      <c r="D192" s="347"/>
      <c r="E192" s="403"/>
      <c r="F192" s="344" t="str">
        <f t="shared" si="5"/>
        <v>否</v>
      </c>
      <c r="G192" s="322" t="str">
        <f t="shared" si="6"/>
        <v>项</v>
      </c>
    </row>
    <row r="193" ht="38" customHeight="1" spans="1:7">
      <c r="A193" s="348" t="s">
        <v>2855</v>
      </c>
      <c r="B193" s="345" t="s">
        <v>2856</v>
      </c>
      <c r="C193" s="346"/>
      <c r="D193" s="347"/>
      <c r="E193" s="403"/>
      <c r="F193" s="344" t="str">
        <f t="shared" si="5"/>
        <v>否</v>
      </c>
      <c r="G193" s="322" t="str">
        <f t="shared" si="6"/>
        <v>项</v>
      </c>
    </row>
    <row r="194" ht="38" customHeight="1" spans="1:7">
      <c r="A194" s="348" t="s">
        <v>2857</v>
      </c>
      <c r="B194" s="345" t="s">
        <v>2858</v>
      </c>
      <c r="C194" s="346"/>
      <c r="D194" s="347"/>
      <c r="E194" s="403"/>
      <c r="F194" s="344" t="str">
        <f t="shared" si="5"/>
        <v>否</v>
      </c>
      <c r="G194" s="322" t="str">
        <f t="shared" si="6"/>
        <v>项</v>
      </c>
    </row>
    <row r="195" ht="38" customHeight="1" spans="1:7">
      <c r="A195" s="348" t="s">
        <v>2859</v>
      </c>
      <c r="B195" s="345" t="s">
        <v>2860</v>
      </c>
      <c r="C195" s="346"/>
      <c r="D195" s="347"/>
      <c r="E195" s="403"/>
      <c r="F195" s="344" t="str">
        <f t="shared" si="5"/>
        <v>否</v>
      </c>
      <c r="G195" s="322" t="str">
        <f t="shared" si="6"/>
        <v>项</v>
      </c>
    </row>
    <row r="196" ht="38" customHeight="1" spans="1:7">
      <c r="A196" s="348" t="s">
        <v>2861</v>
      </c>
      <c r="B196" s="345" t="s">
        <v>2862</v>
      </c>
      <c r="C196" s="346"/>
      <c r="D196" s="347"/>
      <c r="E196" s="403"/>
      <c r="F196" s="344" t="str">
        <f t="shared" si="5"/>
        <v>否</v>
      </c>
      <c r="G196" s="322" t="str">
        <f t="shared" si="6"/>
        <v>项</v>
      </c>
    </row>
    <row r="197" s="322" customFormat="1" ht="38" customHeight="1" spans="1:7">
      <c r="A197" s="348" t="s">
        <v>2863</v>
      </c>
      <c r="B197" s="345" t="s">
        <v>2864</v>
      </c>
      <c r="C197" s="346"/>
      <c r="D197" s="347"/>
      <c r="E197" s="403"/>
      <c r="F197" s="344" t="str">
        <f t="shared" si="5"/>
        <v>否</v>
      </c>
      <c r="G197" s="322" t="str">
        <f t="shared" si="6"/>
        <v>项</v>
      </c>
    </row>
    <row r="198" ht="38" customHeight="1" spans="1:7">
      <c r="A198" s="348" t="s">
        <v>2865</v>
      </c>
      <c r="B198" s="345" t="s">
        <v>2866</v>
      </c>
      <c r="C198" s="346"/>
      <c r="D198" s="347"/>
      <c r="E198" s="403"/>
      <c r="F198" s="344" t="str">
        <f t="shared" si="5"/>
        <v>否</v>
      </c>
      <c r="G198" s="322" t="str">
        <f t="shared" si="6"/>
        <v>项</v>
      </c>
    </row>
    <row r="199" ht="38" customHeight="1" spans="1:7">
      <c r="A199" s="348" t="s">
        <v>2867</v>
      </c>
      <c r="B199" s="345" t="s">
        <v>2868</v>
      </c>
      <c r="C199" s="346">
        <f>SUM(C200:C210)</f>
        <v>1071</v>
      </c>
      <c r="D199" s="347">
        <f>SUM(D200:D210)</f>
        <v>2198</v>
      </c>
      <c r="E199" s="403">
        <f>(D199-C199)/C199</f>
        <v>1.052</v>
      </c>
      <c r="F199" s="344" t="str">
        <f t="shared" si="5"/>
        <v>是</v>
      </c>
      <c r="G199" s="322" t="str">
        <f t="shared" si="6"/>
        <v>款</v>
      </c>
    </row>
    <row r="200" ht="38" customHeight="1" spans="1:7">
      <c r="A200" s="357">
        <v>2296001</v>
      </c>
      <c r="B200" s="345" t="s">
        <v>2869</v>
      </c>
      <c r="C200" s="346"/>
      <c r="D200" s="347"/>
      <c r="E200" s="403"/>
      <c r="F200" s="344" t="str">
        <f t="shared" si="5"/>
        <v>否</v>
      </c>
      <c r="G200" s="322" t="str">
        <f t="shared" si="6"/>
        <v>项</v>
      </c>
    </row>
    <row r="201" s="322" customFormat="1" ht="38" customHeight="1" spans="1:7">
      <c r="A201" s="348" t="s">
        <v>2870</v>
      </c>
      <c r="B201" s="345" t="s">
        <v>2871</v>
      </c>
      <c r="C201" s="346">
        <v>592</v>
      </c>
      <c r="D201" s="361">
        <v>1084</v>
      </c>
      <c r="E201" s="403">
        <f>(D201-C201)/C201</f>
        <v>0.831</v>
      </c>
      <c r="F201" s="344" t="str">
        <f t="shared" si="5"/>
        <v>是</v>
      </c>
      <c r="G201" s="322" t="str">
        <f t="shared" si="6"/>
        <v>项</v>
      </c>
    </row>
    <row r="202" ht="38" customHeight="1" spans="1:7">
      <c r="A202" s="348" t="s">
        <v>2872</v>
      </c>
      <c r="B202" s="345" t="s">
        <v>2873</v>
      </c>
      <c r="C202" s="346">
        <v>8</v>
      </c>
      <c r="D202" s="361">
        <v>42</v>
      </c>
      <c r="E202" s="403">
        <f>(D202-C202)/C202</f>
        <v>4.25</v>
      </c>
      <c r="F202" s="344" t="str">
        <f t="shared" si="5"/>
        <v>是</v>
      </c>
      <c r="G202" s="322" t="str">
        <f t="shared" si="6"/>
        <v>项</v>
      </c>
    </row>
    <row r="203" ht="38" customHeight="1" spans="1:7">
      <c r="A203" s="348" t="s">
        <v>2874</v>
      </c>
      <c r="B203" s="345" t="s">
        <v>2875</v>
      </c>
      <c r="C203" s="346">
        <v>4</v>
      </c>
      <c r="D203" s="361">
        <v>19</v>
      </c>
      <c r="E203" s="403">
        <f>(D203-C203)/C203</f>
        <v>3.75</v>
      </c>
      <c r="F203" s="344" t="str">
        <f t="shared" ref="F203:F266" si="7">IF(LEN(A203)=3,"是",IF(B203&lt;&gt;"",IF(SUM(C203:D203)&lt;&gt;0,"是","否"),"是"))</f>
        <v>是</v>
      </c>
      <c r="G203" s="322" t="str">
        <f t="shared" ref="G203:G266" si="8">IF(LEN(A203)=3,"类",IF(LEN(A203)=5,"款","项"))</f>
        <v>项</v>
      </c>
    </row>
    <row r="204" ht="38" customHeight="1" spans="1:7">
      <c r="A204" s="348" t="s">
        <v>2876</v>
      </c>
      <c r="B204" s="345" t="s">
        <v>2877</v>
      </c>
      <c r="C204" s="346"/>
      <c r="D204" s="347"/>
      <c r="E204" s="403"/>
      <c r="F204" s="344" t="str">
        <f t="shared" si="7"/>
        <v>否</v>
      </c>
      <c r="G204" s="322" t="str">
        <f t="shared" si="8"/>
        <v>项</v>
      </c>
    </row>
    <row r="205" ht="38" customHeight="1" spans="1:7">
      <c r="A205" s="348" t="s">
        <v>2878</v>
      </c>
      <c r="B205" s="345" t="s">
        <v>2879</v>
      </c>
      <c r="C205" s="346">
        <v>255</v>
      </c>
      <c r="D205" s="361">
        <v>592</v>
      </c>
      <c r="E205" s="403">
        <f>(D205-C205)/C205</f>
        <v>1.322</v>
      </c>
      <c r="F205" s="344" t="str">
        <f t="shared" si="7"/>
        <v>是</v>
      </c>
      <c r="G205" s="322" t="str">
        <f t="shared" si="8"/>
        <v>项</v>
      </c>
    </row>
    <row r="206" s="322" customFormat="1" ht="38" customHeight="1" spans="1:7">
      <c r="A206" s="348" t="s">
        <v>2880</v>
      </c>
      <c r="B206" s="345" t="s">
        <v>2881</v>
      </c>
      <c r="C206" s="346"/>
      <c r="D206" s="347"/>
      <c r="E206" s="403"/>
      <c r="F206" s="344" t="str">
        <f t="shared" si="7"/>
        <v>否</v>
      </c>
      <c r="G206" s="322" t="str">
        <f t="shared" si="8"/>
        <v>项</v>
      </c>
    </row>
    <row r="207" s="322" customFormat="1" ht="38" customHeight="1" spans="1:7">
      <c r="A207" s="348" t="s">
        <v>2882</v>
      </c>
      <c r="B207" s="345" t="s">
        <v>2883</v>
      </c>
      <c r="C207" s="346"/>
      <c r="D207" s="347"/>
      <c r="E207" s="403"/>
      <c r="F207" s="344" t="str">
        <f t="shared" si="7"/>
        <v>否</v>
      </c>
      <c r="G207" s="322" t="str">
        <f t="shared" si="8"/>
        <v>项</v>
      </c>
    </row>
    <row r="208" s="322" customFormat="1" ht="38" customHeight="1" spans="1:7">
      <c r="A208" s="348" t="s">
        <v>2884</v>
      </c>
      <c r="B208" s="345" t="s">
        <v>2885</v>
      </c>
      <c r="C208" s="346"/>
      <c r="D208" s="347"/>
      <c r="E208" s="403"/>
      <c r="F208" s="344" t="str">
        <f t="shared" si="7"/>
        <v>否</v>
      </c>
      <c r="G208" s="322" t="str">
        <f t="shared" si="8"/>
        <v>项</v>
      </c>
    </row>
    <row r="209" ht="38" customHeight="1" spans="1:7">
      <c r="A209" s="348" t="s">
        <v>2886</v>
      </c>
      <c r="B209" s="345" t="s">
        <v>2887</v>
      </c>
      <c r="C209" s="346"/>
      <c r="D209" s="347"/>
      <c r="E209" s="403"/>
      <c r="F209" s="344" t="str">
        <f t="shared" si="7"/>
        <v>否</v>
      </c>
      <c r="G209" s="322" t="str">
        <f t="shared" si="8"/>
        <v>项</v>
      </c>
    </row>
    <row r="210" s="322" customFormat="1" ht="38" customHeight="1" spans="1:7">
      <c r="A210" s="348" t="s">
        <v>2888</v>
      </c>
      <c r="B210" s="345" t="s">
        <v>2889</v>
      </c>
      <c r="C210" s="346">
        <v>212</v>
      </c>
      <c r="D210" s="361">
        <v>461</v>
      </c>
      <c r="E210" s="403">
        <f>(D210-C210)/C210</f>
        <v>1.175</v>
      </c>
      <c r="F210" s="344" t="str">
        <f t="shared" si="7"/>
        <v>是</v>
      </c>
      <c r="G210" s="322" t="str">
        <f t="shared" si="8"/>
        <v>项</v>
      </c>
    </row>
    <row r="211" s="322" customFormat="1" ht="38" customHeight="1" spans="1:7">
      <c r="A211" s="340" t="s">
        <v>89</v>
      </c>
      <c r="B211" s="341" t="s">
        <v>2890</v>
      </c>
      <c r="C211" s="351">
        <f>SUM(C212:C227)</f>
        <v>6136</v>
      </c>
      <c r="D211" s="352">
        <f>SUM(D212:D227)</f>
        <v>8496</v>
      </c>
      <c r="E211" s="403">
        <f>(D211-C211)/C211</f>
        <v>0.385</v>
      </c>
      <c r="F211" s="344" t="str">
        <f t="shared" si="7"/>
        <v>是</v>
      </c>
      <c r="G211" s="322" t="str">
        <f t="shared" si="8"/>
        <v>类</v>
      </c>
    </row>
    <row r="212" s="322" customFormat="1" ht="38" customHeight="1" spans="1:7">
      <c r="A212" s="348" t="s">
        <v>2891</v>
      </c>
      <c r="B212" s="345" t="s">
        <v>2892</v>
      </c>
      <c r="C212" s="346"/>
      <c r="D212" s="347"/>
      <c r="E212" s="403"/>
      <c r="F212" s="344" t="str">
        <f t="shared" si="7"/>
        <v>否</v>
      </c>
      <c r="G212" s="322" t="str">
        <f t="shared" si="8"/>
        <v>项</v>
      </c>
    </row>
    <row r="213" s="322" customFormat="1" ht="38" customHeight="1" spans="1:7">
      <c r="A213" s="348" t="s">
        <v>2893</v>
      </c>
      <c r="B213" s="345" t="s">
        <v>2894</v>
      </c>
      <c r="C213" s="346"/>
      <c r="D213" s="347"/>
      <c r="E213" s="403"/>
      <c r="F213" s="344" t="str">
        <f t="shared" si="7"/>
        <v>否</v>
      </c>
      <c r="G213" s="322" t="str">
        <f t="shared" si="8"/>
        <v>项</v>
      </c>
    </row>
    <row r="214" s="322" customFormat="1" ht="38" customHeight="1" spans="1:7">
      <c r="A214" s="348" t="s">
        <v>2895</v>
      </c>
      <c r="B214" s="345" t="s">
        <v>2896</v>
      </c>
      <c r="C214" s="346"/>
      <c r="D214" s="347"/>
      <c r="E214" s="403"/>
      <c r="F214" s="344" t="str">
        <f t="shared" si="7"/>
        <v>否</v>
      </c>
      <c r="G214" s="322" t="str">
        <f t="shared" si="8"/>
        <v>项</v>
      </c>
    </row>
    <row r="215" s="322" customFormat="1" ht="38" customHeight="1" spans="1:7">
      <c r="A215" s="348" t="s">
        <v>2897</v>
      </c>
      <c r="B215" s="345" t="s">
        <v>2898</v>
      </c>
      <c r="C215" s="346"/>
      <c r="D215" s="347"/>
      <c r="E215" s="403"/>
      <c r="F215" s="344" t="str">
        <f t="shared" si="7"/>
        <v>否</v>
      </c>
      <c r="G215" s="322" t="str">
        <f t="shared" si="8"/>
        <v>项</v>
      </c>
    </row>
    <row r="216" s="322" customFormat="1" ht="38" customHeight="1" spans="1:7">
      <c r="A216" s="348" t="s">
        <v>2899</v>
      </c>
      <c r="B216" s="345" t="s">
        <v>2900</v>
      </c>
      <c r="C216" s="346"/>
      <c r="D216" s="347"/>
      <c r="E216" s="403"/>
      <c r="F216" s="344" t="str">
        <f t="shared" si="7"/>
        <v>否</v>
      </c>
      <c r="G216" s="322" t="str">
        <f t="shared" si="8"/>
        <v>项</v>
      </c>
    </row>
    <row r="217" ht="38" customHeight="1" spans="1:7">
      <c r="A217" s="348" t="s">
        <v>2901</v>
      </c>
      <c r="B217" s="345" t="s">
        <v>2902</v>
      </c>
      <c r="C217" s="346"/>
      <c r="D217" s="347"/>
      <c r="E217" s="403"/>
      <c r="F217" s="344" t="str">
        <f t="shared" si="7"/>
        <v>否</v>
      </c>
      <c r="G217" s="322" t="str">
        <f t="shared" si="8"/>
        <v>项</v>
      </c>
    </row>
    <row r="218" ht="38" customHeight="1" spans="1:7">
      <c r="A218" s="348" t="s">
        <v>2903</v>
      </c>
      <c r="B218" s="345" t="s">
        <v>2904</v>
      </c>
      <c r="C218" s="346"/>
      <c r="D218" s="347"/>
      <c r="E218" s="403"/>
      <c r="F218" s="344" t="str">
        <f t="shared" si="7"/>
        <v>否</v>
      </c>
      <c r="G218" s="322" t="str">
        <f t="shared" si="8"/>
        <v>项</v>
      </c>
    </row>
    <row r="219" ht="38" customHeight="1" spans="1:7">
      <c r="A219" s="348" t="s">
        <v>2905</v>
      </c>
      <c r="B219" s="345" t="s">
        <v>2906</v>
      </c>
      <c r="C219" s="346"/>
      <c r="D219" s="347"/>
      <c r="E219" s="403"/>
      <c r="F219" s="344" t="str">
        <f t="shared" si="7"/>
        <v>否</v>
      </c>
      <c r="G219" s="322" t="str">
        <f t="shared" si="8"/>
        <v>项</v>
      </c>
    </row>
    <row r="220" ht="38" customHeight="1" spans="1:7">
      <c r="A220" s="348" t="s">
        <v>2907</v>
      </c>
      <c r="B220" s="345" t="s">
        <v>2908</v>
      </c>
      <c r="C220" s="346"/>
      <c r="D220" s="347"/>
      <c r="E220" s="403"/>
      <c r="F220" s="344" t="str">
        <f t="shared" si="7"/>
        <v>否</v>
      </c>
      <c r="G220" s="322" t="str">
        <f t="shared" si="8"/>
        <v>项</v>
      </c>
    </row>
    <row r="221" ht="38" customHeight="1" spans="1:7">
      <c r="A221" s="348" t="s">
        <v>2909</v>
      </c>
      <c r="B221" s="345" t="s">
        <v>2910</v>
      </c>
      <c r="C221" s="346"/>
      <c r="D221" s="347"/>
      <c r="E221" s="403"/>
      <c r="F221" s="344" t="str">
        <f t="shared" si="7"/>
        <v>否</v>
      </c>
      <c r="G221" s="322" t="str">
        <f t="shared" si="8"/>
        <v>项</v>
      </c>
    </row>
    <row r="222" ht="38" customHeight="1" spans="1:7">
      <c r="A222" s="348" t="s">
        <v>2911</v>
      </c>
      <c r="B222" s="345" t="s">
        <v>2912</v>
      </c>
      <c r="C222" s="346"/>
      <c r="D222" s="347"/>
      <c r="E222" s="403"/>
      <c r="F222" s="344" t="str">
        <f t="shared" si="7"/>
        <v>否</v>
      </c>
      <c r="G222" s="322" t="str">
        <f t="shared" si="8"/>
        <v>项</v>
      </c>
    </row>
    <row r="223" ht="38" customHeight="1" spans="1:7">
      <c r="A223" s="348" t="s">
        <v>2913</v>
      </c>
      <c r="B223" s="345" t="s">
        <v>2914</v>
      </c>
      <c r="C223" s="346"/>
      <c r="D223" s="347"/>
      <c r="E223" s="403"/>
      <c r="F223" s="344" t="str">
        <f t="shared" si="7"/>
        <v>否</v>
      </c>
      <c r="G223" s="322" t="str">
        <f t="shared" si="8"/>
        <v>项</v>
      </c>
    </row>
    <row r="224" s="322" customFormat="1" ht="38" customHeight="1" spans="1:7">
      <c r="A224" s="348" t="s">
        <v>2915</v>
      </c>
      <c r="B224" s="345" t="s">
        <v>2916</v>
      </c>
      <c r="C224" s="346"/>
      <c r="D224" s="347"/>
      <c r="E224" s="403"/>
      <c r="F224" s="344" t="str">
        <f t="shared" si="7"/>
        <v>否</v>
      </c>
      <c r="G224" s="322" t="str">
        <f t="shared" si="8"/>
        <v>项</v>
      </c>
    </row>
    <row r="225" s="322" customFormat="1" ht="38" customHeight="1" spans="1:7">
      <c r="A225" s="348" t="s">
        <v>2917</v>
      </c>
      <c r="B225" s="345" t="s">
        <v>2918</v>
      </c>
      <c r="C225" s="346">
        <v>1635</v>
      </c>
      <c r="D225" s="347">
        <v>1635</v>
      </c>
      <c r="E225" s="403">
        <f>(D225-C225)/C225</f>
        <v>0</v>
      </c>
      <c r="F225" s="344" t="str">
        <f t="shared" si="7"/>
        <v>是</v>
      </c>
      <c r="G225" s="322" t="str">
        <f t="shared" si="8"/>
        <v>项</v>
      </c>
    </row>
    <row r="226" s="322" customFormat="1" ht="38" customHeight="1" spans="1:7">
      <c r="A226" s="348" t="s">
        <v>2919</v>
      </c>
      <c r="B226" s="345" t="s">
        <v>2920</v>
      </c>
      <c r="C226" s="346">
        <v>4501</v>
      </c>
      <c r="D226" s="347">
        <v>6861</v>
      </c>
      <c r="E226" s="403">
        <f>(D226-C226)/C226</f>
        <v>0.524</v>
      </c>
      <c r="F226" s="344" t="str">
        <f t="shared" si="7"/>
        <v>是</v>
      </c>
      <c r="G226" s="322" t="str">
        <f t="shared" si="8"/>
        <v>项</v>
      </c>
    </row>
    <row r="227" ht="38" customHeight="1" spans="1:7">
      <c r="A227" s="348" t="s">
        <v>2921</v>
      </c>
      <c r="B227" s="345" t="s">
        <v>2922</v>
      </c>
      <c r="C227" s="346"/>
      <c r="D227" s="347"/>
      <c r="E227" s="403"/>
      <c r="F227" s="344" t="str">
        <f t="shared" si="7"/>
        <v>否</v>
      </c>
      <c r="G227" s="322" t="str">
        <f t="shared" si="8"/>
        <v>项</v>
      </c>
    </row>
    <row r="228" s="322" customFormat="1" ht="38" customHeight="1" spans="1:7">
      <c r="A228" s="340" t="s">
        <v>91</v>
      </c>
      <c r="B228" s="341" t="s">
        <v>2923</v>
      </c>
      <c r="C228" s="351">
        <f>C229</f>
        <v>83</v>
      </c>
      <c r="D228" s="352">
        <f>D229</f>
        <v>160</v>
      </c>
      <c r="E228" s="403">
        <f>(D228-C228)/C228</f>
        <v>0.928</v>
      </c>
      <c r="F228" s="344" t="str">
        <f t="shared" si="7"/>
        <v>是</v>
      </c>
      <c r="G228" s="322" t="str">
        <f t="shared" si="8"/>
        <v>类</v>
      </c>
    </row>
    <row r="229" s="322" customFormat="1" ht="38" customHeight="1" spans="1:7">
      <c r="A229" s="357">
        <v>23304</v>
      </c>
      <c r="B229" s="345" t="s">
        <v>2924</v>
      </c>
      <c r="C229" s="346">
        <f>SUM(C230:C245)</f>
        <v>83</v>
      </c>
      <c r="D229" s="347">
        <f>SUM(D230:D245)</f>
        <v>160</v>
      </c>
      <c r="E229" s="403">
        <f>(D229-C229)/C229</f>
        <v>0.928</v>
      </c>
      <c r="F229" s="344" t="str">
        <f t="shared" si="7"/>
        <v>是</v>
      </c>
      <c r="G229" s="322" t="str">
        <f t="shared" si="8"/>
        <v>款</v>
      </c>
    </row>
    <row r="230" ht="38" customHeight="1" spans="1:7">
      <c r="A230" s="348" t="s">
        <v>2925</v>
      </c>
      <c r="B230" s="345" t="s">
        <v>2926</v>
      </c>
      <c r="C230" s="346"/>
      <c r="D230" s="347"/>
      <c r="E230" s="403"/>
      <c r="F230" s="344" t="str">
        <f t="shared" si="7"/>
        <v>否</v>
      </c>
      <c r="G230" s="322" t="str">
        <f t="shared" si="8"/>
        <v>项</v>
      </c>
    </row>
    <row r="231" s="322" customFormat="1" ht="38" customHeight="1" spans="1:7">
      <c r="A231" s="348" t="s">
        <v>2927</v>
      </c>
      <c r="B231" s="345" t="s">
        <v>2928</v>
      </c>
      <c r="C231" s="346"/>
      <c r="D231" s="347"/>
      <c r="E231" s="403"/>
      <c r="F231" s="344" t="str">
        <f t="shared" si="7"/>
        <v>否</v>
      </c>
      <c r="G231" s="322" t="str">
        <f t="shared" si="8"/>
        <v>项</v>
      </c>
    </row>
    <row r="232" ht="38" customHeight="1" spans="1:7">
      <c r="A232" s="348" t="s">
        <v>2929</v>
      </c>
      <c r="B232" s="345" t="s">
        <v>2930</v>
      </c>
      <c r="C232" s="346"/>
      <c r="D232" s="347"/>
      <c r="E232" s="403"/>
      <c r="F232" s="344" t="str">
        <f t="shared" si="7"/>
        <v>否</v>
      </c>
      <c r="G232" s="322" t="str">
        <f t="shared" si="8"/>
        <v>项</v>
      </c>
    </row>
    <row r="233" s="322" customFormat="1" ht="38" customHeight="1" spans="1:7">
      <c r="A233" s="348" t="s">
        <v>2931</v>
      </c>
      <c r="B233" s="345" t="s">
        <v>2932</v>
      </c>
      <c r="C233" s="346"/>
      <c r="D233" s="347"/>
      <c r="E233" s="403"/>
      <c r="F233" s="344" t="str">
        <f t="shared" si="7"/>
        <v>否</v>
      </c>
      <c r="G233" s="322" t="str">
        <f t="shared" si="8"/>
        <v>项</v>
      </c>
    </row>
    <row r="234" s="322" customFormat="1" ht="38" customHeight="1" spans="1:7">
      <c r="A234" s="348" t="s">
        <v>2933</v>
      </c>
      <c r="B234" s="345" t="s">
        <v>2934</v>
      </c>
      <c r="C234" s="346"/>
      <c r="D234" s="347"/>
      <c r="E234" s="403"/>
      <c r="F234" s="344" t="str">
        <f t="shared" si="7"/>
        <v>否</v>
      </c>
      <c r="G234" s="322" t="str">
        <f t="shared" si="8"/>
        <v>项</v>
      </c>
    </row>
    <row r="235" ht="38" customHeight="1" spans="1:7">
      <c r="A235" s="348" t="s">
        <v>2935</v>
      </c>
      <c r="B235" s="345" t="s">
        <v>2936</v>
      </c>
      <c r="C235" s="346"/>
      <c r="D235" s="347"/>
      <c r="E235" s="403"/>
      <c r="F235" s="344" t="str">
        <f t="shared" si="7"/>
        <v>否</v>
      </c>
      <c r="G235" s="322" t="str">
        <f t="shared" si="8"/>
        <v>项</v>
      </c>
    </row>
    <row r="236" ht="38" customHeight="1" spans="1:7">
      <c r="A236" s="348" t="s">
        <v>2937</v>
      </c>
      <c r="B236" s="345" t="s">
        <v>2938</v>
      </c>
      <c r="C236" s="346"/>
      <c r="D236" s="347"/>
      <c r="E236" s="403"/>
      <c r="F236" s="344" t="str">
        <f t="shared" si="7"/>
        <v>否</v>
      </c>
      <c r="G236" s="322" t="str">
        <f t="shared" si="8"/>
        <v>项</v>
      </c>
    </row>
    <row r="237" ht="38" customHeight="1" spans="1:7">
      <c r="A237" s="348" t="s">
        <v>2939</v>
      </c>
      <c r="B237" s="345" t="s">
        <v>2940</v>
      </c>
      <c r="C237" s="346"/>
      <c r="D237" s="347"/>
      <c r="E237" s="403"/>
      <c r="F237" s="344" t="str">
        <f t="shared" si="7"/>
        <v>否</v>
      </c>
      <c r="G237" s="322" t="str">
        <f t="shared" si="8"/>
        <v>项</v>
      </c>
    </row>
    <row r="238" ht="38" customHeight="1" spans="1:7">
      <c r="A238" s="348" t="s">
        <v>2941</v>
      </c>
      <c r="B238" s="345" t="s">
        <v>2942</v>
      </c>
      <c r="C238" s="346"/>
      <c r="D238" s="347"/>
      <c r="E238" s="403"/>
      <c r="F238" s="344" t="str">
        <f t="shared" si="7"/>
        <v>否</v>
      </c>
      <c r="G238" s="322" t="str">
        <f t="shared" si="8"/>
        <v>项</v>
      </c>
    </row>
    <row r="239" ht="38" customHeight="1" spans="1:7">
      <c r="A239" s="348" t="s">
        <v>2943</v>
      </c>
      <c r="B239" s="345" t="s">
        <v>2944</v>
      </c>
      <c r="C239" s="346"/>
      <c r="D239" s="347"/>
      <c r="E239" s="403"/>
      <c r="F239" s="344" t="str">
        <f t="shared" si="7"/>
        <v>否</v>
      </c>
      <c r="G239" s="322" t="str">
        <f t="shared" si="8"/>
        <v>项</v>
      </c>
    </row>
    <row r="240" ht="38" customHeight="1" spans="1:7">
      <c r="A240" s="348" t="s">
        <v>2945</v>
      </c>
      <c r="B240" s="345" t="s">
        <v>2946</v>
      </c>
      <c r="C240" s="346"/>
      <c r="D240" s="347"/>
      <c r="E240" s="403"/>
      <c r="F240" s="344" t="str">
        <f t="shared" si="7"/>
        <v>否</v>
      </c>
      <c r="G240" s="322" t="str">
        <f t="shared" si="8"/>
        <v>项</v>
      </c>
    </row>
    <row r="241" ht="38" customHeight="1" spans="1:7">
      <c r="A241" s="348" t="s">
        <v>2947</v>
      </c>
      <c r="B241" s="345" t="s">
        <v>2948</v>
      </c>
      <c r="C241" s="346"/>
      <c r="D241" s="347"/>
      <c r="E241" s="403"/>
      <c r="F241" s="344" t="str">
        <f t="shared" si="7"/>
        <v>否</v>
      </c>
      <c r="G241" s="322" t="str">
        <f t="shared" si="8"/>
        <v>项</v>
      </c>
    </row>
    <row r="242" ht="38" customHeight="1" spans="1:7">
      <c r="A242" s="348" t="s">
        <v>2949</v>
      </c>
      <c r="B242" s="345" t="s">
        <v>2950</v>
      </c>
      <c r="C242" s="346"/>
      <c r="D242" s="347"/>
      <c r="E242" s="403"/>
      <c r="F242" s="344" t="str">
        <f t="shared" si="7"/>
        <v>否</v>
      </c>
      <c r="G242" s="322" t="str">
        <f t="shared" si="8"/>
        <v>项</v>
      </c>
    </row>
    <row r="243" s="322" customFormat="1" ht="38" customHeight="1" spans="1:7">
      <c r="A243" s="348" t="s">
        <v>2951</v>
      </c>
      <c r="B243" s="345" t="s">
        <v>2952</v>
      </c>
      <c r="C243" s="346"/>
      <c r="D243" s="347"/>
      <c r="E243" s="403"/>
      <c r="F243" s="344" t="str">
        <f t="shared" si="7"/>
        <v>否</v>
      </c>
      <c r="G243" s="322" t="str">
        <f t="shared" si="8"/>
        <v>项</v>
      </c>
    </row>
    <row r="244" ht="38" customHeight="1" spans="1:7">
      <c r="A244" s="348" t="s">
        <v>2953</v>
      </c>
      <c r="B244" s="345" t="s">
        <v>2954</v>
      </c>
      <c r="C244" s="346">
        <v>83</v>
      </c>
      <c r="D244" s="347">
        <v>60</v>
      </c>
      <c r="E244" s="403">
        <f>(D244-C244)/C244</f>
        <v>-0.277</v>
      </c>
      <c r="F244" s="344" t="str">
        <f t="shared" si="7"/>
        <v>是</v>
      </c>
      <c r="G244" s="322" t="str">
        <f t="shared" si="8"/>
        <v>项</v>
      </c>
    </row>
    <row r="245" ht="38" customHeight="1" spans="1:7">
      <c r="A245" s="348" t="s">
        <v>2955</v>
      </c>
      <c r="B245" s="345" t="s">
        <v>2956</v>
      </c>
      <c r="C245" s="346"/>
      <c r="D245" s="347">
        <v>100</v>
      </c>
      <c r="E245" s="403"/>
      <c r="F245" s="344" t="str">
        <f t="shared" si="7"/>
        <v>是</v>
      </c>
      <c r="G245" s="322" t="str">
        <f t="shared" si="8"/>
        <v>项</v>
      </c>
    </row>
    <row r="246" ht="38" customHeight="1" spans="1:7">
      <c r="A246" s="356" t="s">
        <v>2957</v>
      </c>
      <c r="B246" s="341" t="s">
        <v>2958</v>
      </c>
      <c r="C246" s="351"/>
      <c r="D246" s="352"/>
      <c r="E246" s="403"/>
      <c r="F246" s="344" t="str">
        <f t="shared" si="7"/>
        <v>是</v>
      </c>
      <c r="G246" s="322" t="str">
        <f t="shared" si="8"/>
        <v>类</v>
      </c>
    </row>
    <row r="247" ht="38" customHeight="1" spans="1:7">
      <c r="A247" s="357" t="s">
        <v>2959</v>
      </c>
      <c r="B247" s="345" t="s">
        <v>2960</v>
      </c>
      <c r="C247" s="346"/>
      <c r="D247" s="347"/>
      <c r="E247" s="403"/>
      <c r="F247" s="344" t="str">
        <f t="shared" si="7"/>
        <v>否</v>
      </c>
      <c r="G247" s="322" t="str">
        <f t="shared" si="8"/>
        <v>款</v>
      </c>
    </row>
    <row r="248" ht="38" customHeight="1" spans="1:7">
      <c r="A248" s="357" t="s">
        <v>2961</v>
      </c>
      <c r="B248" s="345" t="s">
        <v>2962</v>
      </c>
      <c r="C248" s="346"/>
      <c r="D248" s="347"/>
      <c r="E248" s="403"/>
      <c r="F248" s="344" t="str">
        <f t="shared" si="7"/>
        <v>否</v>
      </c>
      <c r="G248" s="322" t="str">
        <f t="shared" si="8"/>
        <v>项</v>
      </c>
    </row>
    <row r="249" ht="38" customHeight="1" spans="1:7">
      <c r="A249" s="357" t="s">
        <v>2963</v>
      </c>
      <c r="B249" s="345" t="s">
        <v>2964</v>
      </c>
      <c r="C249" s="346"/>
      <c r="D249" s="347"/>
      <c r="E249" s="403"/>
      <c r="F249" s="344" t="str">
        <f t="shared" si="7"/>
        <v>否</v>
      </c>
      <c r="G249" s="322" t="str">
        <f t="shared" si="8"/>
        <v>项</v>
      </c>
    </row>
    <row r="250" ht="38" customHeight="1" spans="1:7">
      <c r="A250" s="357" t="s">
        <v>2965</v>
      </c>
      <c r="B250" s="345" t="s">
        <v>2966</v>
      </c>
      <c r="C250" s="346"/>
      <c r="D250" s="347"/>
      <c r="E250" s="403"/>
      <c r="F250" s="344" t="str">
        <f t="shared" si="7"/>
        <v>否</v>
      </c>
      <c r="G250" s="322" t="str">
        <f t="shared" si="8"/>
        <v>项</v>
      </c>
    </row>
    <row r="251" ht="38" customHeight="1" spans="1:7">
      <c r="A251" s="357" t="s">
        <v>2967</v>
      </c>
      <c r="B251" s="345" t="s">
        <v>2968</v>
      </c>
      <c r="C251" s="346"/>
      <c r="D251" s="347"/>
      <c r="E251" s="403"/>
      <c r="F251" s="344" t="str">
        <f t="shared" si="7"/>
        <v>否</v>
      </c>
      <c r="G251" s="322" t="str">
        <f t="shared" si="8"/>
        <v>项</v>
      </c>
    </row>
    <row r="252" ht="38" customHeight="1" spans="1:7">
      <c r="A252" s="357" t="s">
        <v>2969</v>
      </c>
      <c r="B252" s="345" t="s">
        <v>2970</v>
      </c>
      <c r="C252" s="346"/>
      <c r="D252" s="347"/>
      <c r="E252" s="403"/>
      <c r="F252" s="344" t="str">
        <f t="shared" si="7"/>
        <v>否</v>
      </c>
      <c r="G252" s="322" t="str">
        <f t="shared" si="8"/>
        <v>项</v>
      </c>
    </row>
    <row r="253" ht="38" customHeight="1" spans="1:7">
      <c r="A253" s="357" t="s">
        <v>2971</v>
      </c>
      <c r="B253" s="345" t="s">
        <v>2972</v>
      </c>
      <c r="C253" s="346"/>
      <c r="D253" s="347"/>
      <c r="E253" s="403"/>
      <c r="F253" s="344" t="str">
        <f t="shared" si="7"/>
        <v>否</v>
      </c>
      <c r="G253" s="322" t="str">
        <f t="shared" si="8"/>
        <v>项</v>
      </c>
    </row>
    <row r="254" ht="38" customHeight="1" spans="1:7">
      <c r="A254" s="357" t="s">
        <v>2973</v>
      </c>
      <c r="B254" s="345" t="s">
        <v>2974</v>
      </c>
      <c r="C254" s="346"/>
      <c r="D254" s="347"/>
      <c r="E254" s="403"/>
      <c r="F254" s="344" t="str">
        <f t="shared" si="7"/>
        <v>否</v>
      </c>
      <c r="G254" s="322" t="str">
        <f t="shared" si="8"/>
        <v>项</v>
      </c>
    </row>
    <row r="255" ht="38" customHeight="1" spans="1:7">
      <c r="A255" s="357" t="s">
        <v>2975</v>
      </c>
      <c r="B255" s="345" t="s">
        <v>2976</v>
      </c>
      <c r="C255" s="346"/>
      <c r="D255" s="347"/>
      <c r="E255" s="403"/>
      <c r="F255" s="344" t="str">
        <f t="shared" si="7"/>
        <v>否</v>
      </c>
      <c r="G255" s="322" t="str">
        <f t="shared" si="8"/>
        <v>项</v>
      </c>
    </row>
    <row r="256" ht="38" customHeight="1" spans="1:7">
      <c r="A256" s="357" t="s">
        <v>2977</v>
      </c>
      <c r="B256" s="345" t="s">
        <v>2978</v>
      </c>
      <c r="C256" s="346"/>
      <c r="D256" s="347"/>
      <c r="E256" s="403"/>
      <c r="F256" s="344" t="str">
        <f t="shared" si="7"/>
        <v>否</v>
      </c>
      <c r="G256" s="322" t="str">
        <f t="shared" si="8"/>
        <v>项</v>
      </c>
    </row>
    <row r="257" ht="38" customHeight="1" spans="1:7">
      <c r="A257" s="357" t="s">
        <v>2979</v>
      </c>
      <c r="B257" s="345" t="s">
        <v>2980</v>
      </c>
      <c r="C257" s="346"/>
      <c r="D257" s="347"/>
      <c r="E257" s="403"/>
      <c r="F257" s="344" t="str">
        <f t="shared" si="7"/>
        <v>否</v>
      </c>
      <c r="G257" s="322" t="str">
        <f t="shared" si="8"/>
        <v>项</v>
      </c>
    </row>
    <row r="258" ht="38" customHeight="1" spans="1:7">
      <c r="A258" s="357" t="s">
        <v>2981</v>
      </c>
      <c r="B258" s="345" t="s">
        <v>2982</v>
      </c>
      <c r="C258" s="346"/>
      <c r="D258" s="347"/>
      <c r="E258" s="403"/>
      <c r="F258" s="344" t="str">
        <f t="shared" si="7"/>
        <v>否</v>
      </c>
      <c r="G258" s="322" t="str">
        <f t="shared" si="8"/>
        <v>项</v>
      </c>
    </row>
    <row r="259" ht="38" customHeight="1" spans="1:7">
      <c r="A259" s="357" t="s">
        <v>2983</v>
      </c>
      <c r="B259" s="345" t="s">
        <v>2984</v>
      </c>
      <c r="C259" s="346"/>
      <c r="D259" s="347"/>
      <c r="E259" s="403"/>
      <c r="F259" s="344" t="str">
        <f t="shared" si="7"/>
        <v>否</v>
      </c>
      <c r="G259" s="322" t="str">
        <f t="shared" si="8"/>
        <v>项</v>
      </c>
    </row>
    <row r="260" ht="38" customHeight="1" spans="1:7">
      <c r="A260" s="357" t="s">
        <v>2985</v>
      </c>
      <c r="B260" s="345" t="s">
        <v>2986</v>
      </c>
      <c r="C260" s="346"/>
      <c r="D260" s="347"/>
      <c r="E260" s="403"/>
      <c r="F260" s="344" t="str">
        <f t="shared" si="7"/>
        <v>否</v>
      </c>
      <c r="G260" s="322" t="str">
        <f t="shared" si="8"/>
        <v>款</v>
      </c>
    </row>
    <row r="261" ht="38" customHeight="1" spans="1:7">
      <c r="A261" s="357" t="s">
        <v>2987</v>
      </c>
      <c r="B261" s="345" t="s">
        <v>2988</v>
      </c>
      <c r="C261" s="346"/>
      <c r="D261" s="347"/>
      <c r="E261" s="403"/>
      <c r="F261" s="344" t="str">
        <f t="shared" si="7"/>
        <v>否</v>
      </c>
      <c r="G261" s="322" t="str">
        <f t="shared" si="8"/>
        <v>项</v>
      </c>
    </row>
    <row r="262" ht="38" customHeight="1" spans="1:7">
      <c r="A262" s="357" t="s">
        <v>2989</v>
      </c>
      <c r="B262" s="345" t="s">
        <v>2990</v>
      </c>
      <c r="C262" s="346"/>
      <c r="D262" s="347"/>
      <c r="E262" s="403"/>
      <c r="F262" s="344" t="str">
        <f t="shared" si="7"/>
        <v>否</v>
      </c>
      <c r="G262" s="322" t="str">
        <f t="shared" si="8"/>
        <v>项</v>
      </c>
    </row>
    <row r="263" ht="38" customHeight="1" spans="1:7">
      <c r="A263" s="357" t="s">
        <v>2991</v>
      </c>
      <c r="B263" s="345" t="s">
        <v>2992</v>
      </c>
      <c r="C263" s="346"/>
      <c r="D263" s="347"/>
      <c r="E263" s="403"/>
      <c r="F263" s="344" t="str">
        <f t="shared" si="7"/>
        <v>否</v>
      </c>
      <c r="G263" s="322" t="str">
        <f t="shared" si="8"/>
        <v>项</v>
      </c>
    </row>
    <row r="264" ht="38" customHeight="1" spans="1:7">
      <c r="A264" s="357" t="s">
        <v>2993</v>
      </c>
      <c r="B264" s="345" t="s">
        <v>2994</v>
      </c>
      <c r="C264" s="346"/>
      <c r="D264" s="347"/>
      <c r="E264" s="403"/>
      <c r="F264" s="344" t="str">
        <f t="shared" si="7"/>
        <v>否</v>
      </c>
      <c r="G264" s="322" t="str">
        <f t="shared" si="8"/>
        <v>项</v>
      </c>
    </row>
    <row r="265" ht="38" customHeight="1" spans="1:7">
      <c r="A265" s="357" t="s">
        <v>2995</v>
      </c>
      <c r="B265" s="345" t="s">
        <v>2996</v>
      </c>
      <c r="C265" s="346"/>
      <c r="D265" s="347"/>
      <c r="E265" s="403"/>
      <c r="F265" s="344" t="str">
        <f t="shared" si="7"/>
        <v>否</v>
      </c>
      <c r="G265" s="322" t="str">
        <f t="shared" si="8"/>
        <v>项</v>
      </c>
    </row>
    <row r="266" ht="38" customHeight="1" spans="1:7">
      <c r="A266" s="357" t="s">
        <v>2997</v>
      </c>
      <c r="B266" s="345" t="s">
        <v>2998</v>
      </c>
      <c r="C266" s="346"/>
      <c r="D266" s="347"/>
      <c r="E266" s="403"/>
      <c r="F266" s="344" t="str">
        <f t="shared" si="7"/>
        <v>否</v>
      </c>
      <c r="G266" s="322" t="str">
        <f t="shared" si="8"/>
        <v>项</v>
      </c>
    </row>
    <row r="267" ht="38" customHeight="1" spans="1:6">
      <c r="A267" s="340"/>
      <c r="B267" s="341"/>
      <c r="C267" s="342"/>
      <c r="D267" s="343"/>
      <c r="E267" s="403"/>
      <c r="F267" s="344" t="str">
        <f>IF(LEN(A267)=3,"是",IF(B267&lt;&gt;"",IF(SUM(C267:D267)&lt;&gt;0,"是","否"),"是"))</f>
        <v>是</v>
      </c>
    </row>
    <row r="268" ht="38" customHeight="1" spans="1:6">
      <c r="A268" s="362"/>
      <c r="B268" s="363" t="s">
        <v>2999</v>
      </c>
      <c r="C268" s="351">
        <f>C4+C20+C32+C43+C101+C129+C181+C185+C211+C228+C246</f>
        <v>174585</v>
      </c>
      <c r="D268" s="352">
        <f>D4+D20+D32+D43+D101+D129+D181+D185+D211+D228+D246</f>
        <v>62822</v>
      </c>
      <c r="E268" s="403">
        <f t="shared" ref="E264:E276" si="9">(D268-C268)/C268</f>
        <v>-0.64</v>
      </c>
      <c r="F268" s="344" t="s">
        <v>3000</v>
      </c>
    </row>
    <row r="269" ht="38" customHeight="1" spans="1:6">
      <c r="A269" s="406" t="s">
        <v>3001</v>
      </c>
      <c r="B269" s="365" t="s">
        <v>96</v>
      </c>
      <c r="C269" s="366">
        <f>C270+C273+C274</f>
        <v>7008</v>
      </c>
      <c r="D269" s="367">
        <f>D270+D273+D274</f>
        <v>37100</v>
      </c>
      <c r="E269" s="403">
        <f t="shared" si="9"/>
        <v>4.294</v>
      </c>
      <c r="F269" s="344" t="str">
        <f t="shared" ref="F268:F276" si="10">IF(LEN(A269)=3,"是",IF(B269&lt;&gt;"",IF(SUM(C269:D269)&lt;&gt;0,"是","否"),"是"))</f>
        <v>是</v>
      </c>
    </row>
    <row r="270" ht="38" customHeight="1" spans="1:6">
      <c r="A270" s="406" t="s">
        <v>3002</v>
      </c>
      <c r="B270" s="365" t="s">
        <v>3003</v>
      </c>
      <c r="C270" s="366">
        <f>SUM(C271:C272)</f>
        <v>1167</v>
      </c>
      <c r="D270" s="367">
        <f>SUM(D271:D272)</f>
        <v>2100</v>
      </c>
      <c r="E270" s="403">
        <f t="shared" si="9"/>
        <v>0.799</v>
      </c>
      <c r="F270" s="344" t="str">
        <f t="shared" si="10"/>
        <v>是</v>
      </c>
    </row>
    <row r="271" ht="38" customHeight="1" spans="1:6">
      <c r="A271" s="407" t="s">
        <v>3004</v>
      </c>
      <c r="B271" s="368" t="s">
        <v>3005</v>
      </c>
      <c r="C271" s="397">
        <v>1167</v>
      </c>
      <c r="D271" s="408">
        <v>2100</v>
      </c>
      <c r="E271" s="403">
        <f t="shared" si="9"/>
        <v>0.799</v>
      </c>
      <c r="F271" s="344" t="str">
        <f t="shared" si="10"/>
        <v>是</v>
      </c>
    </row>
    <row r="272" ht="38" customHeight="1" spans="1:6">
      <c r="A272" s="407" t="s">
        <v>3006</v>
      </c>
      <c r="B272" s="368" t="s">
        <v>3007</v>
      </c>
      <c r="C272" s="397"/>
      <c r="D272" s="408"/>
      <c r="E272" s="403"/>
      <c r="F272" s="344" t="str">
        <f t="shared" si="10"/>
        <v>否</v>
      </c>
    </row>
    <row r="273" ht="38" customHeight="1" spans="1:6">
      <c r="A273" s="407" t="s">
        <v>3008</v>
      </c>
      <c r="B273" s="368" t="s">
        <v>3009</v>
      </c>
      <c r="C273" s="397"/>
      <c r="D273" s="408">
        <v>35000</v>
      </c>
      <c r="E273" s="403"/>
      <c r="F273" s="344" t="str">
        <f t="shared" si="10"/>
        <v>是</v>
      </c>
    </row>
    <row r="274" ht="38" customHeight="1" spans="1:6">
      <c r="A274" s="407" t="s">
        <v>3010</v>
      </c>
      <c r="B274" s="368" t="s">
        <v>3011</v>
      </c>
      <c r="C274" s="397">
        <v>5841</v>
      </c>
      <c r="D274" s="408"/>
      <c r="E274" s="403">
        <f t="shared" si="9"/>
        <v>-1</v>
      </c>
      <c r="F274" s="344" t="str">
        <f t="shared" si="10"/>
        <v>是</v>
      </c>
    </row>
    <row r="275" ht="38" customHeight="1" spans="1:6">
      <c r="A275" s="407" t="s">
        <v>3012</v>
      </c>
      <c r="B275" s="372" t="s">
        <v>3013</v>
      </c>
      <c r="C275" s="366"/>
      <c r="D275" s="409"/>
      <c r="E275" s="403"/>
      <c r="F275" s="344" t="str">
        <f t="shared" si="10"/>
        <v>是</v>
      </c>
    </row>
    <row r="276" ht="38" customHeight="1" spans="1:6">
      <c r="A276" s="410"/>
      <c r="B276" s="375" t="s">
        <v>103</v>
      </c>
      <c r="C276" s="366">
        <f>C268+C269+C275</f>
        <v>181593</v>
      </c>
      <c r="D276" s="367">
        <f>D268+D269+D275</f>
        <v>99922</v>
      </c>
      <c r="E276" s="403">
        <f t="shared" si="9"/>
        <v>-0.45</v>
      </c>
      <c r="F276" s="344" t="s">
        <v>3000</v>
      </c>
    </row>
    <row r="277" spans="3:3">
      <c r="C277" s="411"/>
    </row>
    <row r="279" spans="3:3">
      <c r="C279" s="411"/>
    </row>
    <row r="281" spans="3:3">
      <c r="C281" s="411"/>
    </row>
    <row r="282" spans="3:3">
      <c r="C282" s="411"/>
    </row>
    <row r="284" spans="3:3">
      <c r="C284" s="411"/>
    </row>
    <row r="285" spans="3:3">
      <c r="C285" s="411"/>
    </row>
    <row r="286" spans="3:3">
      <c r="C286" s="411"/>
    </row>
    <row r="287" spans="3:3">
      <c r="C287" s="411"/>
    </row>
    <row r="289" spans="3:3">
      <c r="C289" s="411"/>
    </row>
  </sheetData>
  <mergeCells count="1">
    <mergeCell ref="B1:E1"/>
  </mergeCells>
  <conditionalFormatting sqref="B275">
    <cfRule type="expression" dxfId="1" priority="5" stopIfTrue="1">
      <formula>"len($A:$A)=3"</formula>
    </cfRule>
  </conditionalFormatting>
  <conditionalFormatting sqref="C275">
    <cfRule type="expression" dxfId="1" priority="2" stopIfTrue="1">
      <formula>"len($A:$A)=3"</formula>
    </cfRule>
  </conditionalFormatting>
  <conditionalFormatting sqref="D275">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00B0F0"/>
  </sheetPr>
  <dimension ref="A1:F37"/>
  <sheetViews>
    <sheetView showGridLines="0" showZeros="0" zoomScale="115" zoomScaleNormal="115" topLeftCell="B1" workbookViewId="0">
      <pane ySplit="3" topLeftCell="A24" activePane="bottomLeft" state="frozen"/>
      <selection/>
      <selection pane="bottomLeft" activeCell="J31" sqref="J31"/>
    </sheetView>
  </sheetViews>
  <sheetFormatPr defaultColWidth="9" defaultRowHeight="14.25" outlineLevelCol="5"/>
  <cols>
    <col min="1" max="1" width="15" style="204" customWidth="1"/>
    <col min="2" max="2" width="38.3666666666667" style="204" customWidth="1"/>
    <col min="3" max="4" width="20.6333333333333" style="204" customWidth="1"/>
    <col min="5" max="5" width="20.6333333333333" style="380" customWidth="1"/>
    <col min="6" max="6" width="3.75" style="204" hidden="1" customWidth="1"/>
    <col min="7" max="16384" width="9" style="204"/>
  </cols>
  <sheetData>
    <row r="1" ht="45" customHeight="1" spans="2:5">
      <c r="B1" s="329" t="s">
        <v>3014</v>
      </c>
      <c r="C1" s="329"/>
      <c r="D1" s="329"/>
      <c r="E1" s="329"/>
    </row>
    <row r="2" s="378" customFormat="1" ht="20.1" customHeight="1" spans="2:5">
      <c r="B2" s="381"/>
      <c r="C2" s="382"/>
      <c r="D2" s="381"/>
      <c r="E2" s="383" t="s">
        <v>1</v>
      </c>
    </row>
    <row r="3" s="379" customFormat="1" ht="45" customHeight="1" spans="1:6">
      <c r="A3" s="384" t="s">
        <v>2</v>
      </c>
      <c r="B3" s="385" t="s">
        <v>3</v>
      </c>
      <c r="C3" s="183" t="s">
        <v>105</v>
      </c>
      <c r="D3" s="183" t="s">
        <v>5</v>
      </c>
      <c r="E3" s="183" t="s">
        <v>106</v>
      </c>
      <c r="F3" s="386" t="s">
        <v>7</v>
      </c>
    </row>
    <row r="4" s="379" customFormat="1" ht="36" customHeight="1" spans="1:6">
      <c r="A4" s="348" t="s">
        <v>3015</v>
      </c>
      <c r="B4" s="341" t="s">
        <v>2508</v>
      </c>
      <c r="C4" s="351"/>
      <c r="D4" s="351"/>
      <c r="E4" s="236" t="str">
        <f t="shared" ref="E4:E37" si="0">IF(C4&gt;0,D4/C4-1,IF(C4&lt;0,-(D4/C4-1),""))</f>
        <v/>
      </c>
      <c r="F4" s="387" t="str">
        <f t="shared" ref="F4:F29" si="1">IF(LEN(A4)=7,"是",IF(B4&lt;&gt;"",IF(SUM(C4:D4)&lt;&gt;0,"是","否"),"是"))</f>
        <v>是</v>
      </c>
    </row>
    <row r="5" ht="36" customHeight="1" spans="1:6">
      <c r="A5" s="348" t="s">
        <v>3016</v>
      </c>
      <c r="B5" s="341" t="s">
        <v>2509</v>
      </c>
      <c r="C5" s="351"/>
      <c r="D5" s="351"/>
      <c r="E5" s="236" t="str">
        <f t="shared" si="0"/>
        <v/>
      </c>
      <c r="F5" s="387" t="str">
        <f t="shared" si="1"/>
        <v>是</v>
      </c>
    </row>
    <row r="6" ht="36" customHeight="1" spans="1:6">
      <c r="A6" s="348" t="s">
        <v>3017</v>
      </c>
      <c r="B6" s="341" t="s">
        <v>2510</v>
      </c>
      <c r="C6" s="351"/>
      <c r="D6" s="351"/>
      <c r="E6" s="236" t="str">
        <f t="shared" si="0"/>
        <v/>
      </c>
      <c r="F6" s="387" t="str">
        <f t="shared" si="1"/>
        <v>是</v>
      </c>
    </row>
    <row r="7" ht="36" customHeight="1" spans="1:6">
      <c r="A7" s="348" t="s">
        <v>3018</v>
      </c>
      <c r="B7" s="341" t="s">
        <v>2511</v>
      </c>
      <c r="C7" s="351"/>
      <c r="D7" s="351"/>
      <c r="E7" s="236" t="str">
        <f t="shared" si="0"/>
        <v/>
      </c>
      <c r="F7" s="387" t="str">
        <f t="shared" si="1"/>
        <v>是</v>
      </c>
    </row>
    <row r="8" ht="36" customHeight="1" spans="1:6">
      <c r="A8" s="348" t="s">
        <v>3019</v>
      </c>
      <c r="B8" s="341" t="s">
        <v>2512</v>
      </c>
      <c r="C8" s="351"/>
      <c r="D8" s="351"/>
      <c r="E8" s="236" t="str">
        <f t="shared" si="0"/>
        <v/>
      </c>
      <c r="F8" s="387" t="str">
        <f t="shared" si="1"/>
        <v>是</v>
      </c>
    </row>
    <row r="9" ht="36" customHeight="1" spans="1:6">
      <c r="A9" s="348" t="s">
        <v>3020</v>
      </c>
      <c r="B9" s="341" t="s">
        <v>2513</v>
      </c>
      <c r="C9" s="351"/>
      <c r="D9" s="351"/>
      <c r="E9" s="236" t="str">
        <f t="shared" si="0"/>
        <v/>
      </c>
      <c r="F9" s="387" t="str">
        <f t="shared" si="1"/>
        <v>是</v>
      </c>
    </row>
    <row r="10" ht="36" customHeight="1" spans="1:6">
      <c r="A10" s="348" t="s">
        <v>3021</v>
      </c>
      <c r="B10" s="341" t="s">
        <v>2514</v>
      </c>
      <c r="C10" s="351">
        <f>SUM(C11:C15)</f>
        <v>35000</v>
      </c>
      <c r="D10" s="351">
        <f>SUM(D11:D15)</f>
        <v>81425</v>
      </c>
      <c r="E10" s="236">
        <f t="shared" si="0"/>
        <v>1.326</v>
      </c>
      <c r="F10" s="387" t="str">
        <f t="shared" si="1"/>
        <v>是</v>
      </c>
    </row>
    <row r="11" ht="36" customHeight="1" spans="1:6">
      <c r="A11" s="348" t="s">
        <v>3022</v>
      </c>
      <c r="B11" s="345" t="s">
        <v>2515</v>
      </c>
      <c r="C11" s="388">
        <v>30500</v>
      </c>
      <c r="D11" s="389">
        <v>57310</v>
      </c>
      <c r="E11" s="236">
        <f t="shared" si="0"/>
        <v>0.879</v>
      </c>
      <c r="F11" s="387" t="str">
        <f t="shared" si="1"/>
        <v>是</v>
      </c>
    </row>
    <row r="12" ht="36" customHeight="1" spans="1:6">
      <c r="A12" s="348" t="s">
        <v>3023</v>
      </c>
      <c r="B12" s="345" t="s">
        <v>2516</v>
      </c>
      <c r="C12" s="388">
        <v>1000</v>
      </c>
      <c r="D12" s="389">
        <v>5720</v>
      </c>
      <c r="E12" s="236">
        <f t="shared" si="0"/>
        <v>4.72</v>
      </c>
      <c r="F12" s="387" t="str">
        <f t="shared" si="1"/>
        <v>是</v>
      </c>
    </row>
    <row r="13" ht="36" customHeight="1" spans="1:6">
      <c r="A13" s="348" t="s">
        <v>3024</v>
      </c>
      <c r="B13" s="345" t="s">
        <v>2517</v>
      </c>
      <c r="C13" s="388">
        <v>5000</v>
      </c>
      <c r="D13" s="389">
        <v>18430</v>
      </c>
      <c r="E13" s="236">
        <f t="shared" si="0"/>
        <v>2.686</v>
      </c>
      <c r="F13" s="387" t="str">
        <f t="shared" si="1"/>
        <v>是</v>
      </c>
    </row>
    <row r="14" ht="36" customHeight="1" spans="1:6">
      <c r="A14" s="348" t="s">
        <v>3025</v>
      </c>
      <c r="B14" s="345" t="s">
        <v>2518</v>
      </c>
      <c r="C14" s="388">
        <v>-1500</v>
      </c>
      <c r="D14" s="389">
        <v>-35</v>
      </c>
      <c r="E14" s="236">
        <f t="shared" si="0"/>
        <v>0.977</v>
      </c>
      <c r="F14" s="387" t="str">
        <f t="shared" si="1"/>
        <v>是</v>
      </c>
    </row>
    <row r="15" ht="36" customHeight="1" spans="1:6">
      <c r="A15" s="348" t="s">
        <v>3026</v>
      </c>
      <c r="B15" s="345" t="s">
        <v>2519</v>
      </c>
      <c r="C15" s="346"/>
      <c r="D15" s="346"/>
      <c r="E15" s="236" t="str">
        <f t="shared" si="0"/>
        <v/>
      </c>
      <c r="F15" s="387" t="str">
        <f t="shared" si="1"/>
        <v>否</v>
      </c>
    </row>
    <row r="16" ht="36" customHeight="1" spans="1:6">
      <c r="A16" s="390" t="s">
        <v>3027</v>
      </c>
      <c r="B16" s="211" t="s">
        <v>2520</v>
      </c>
      <c r="C16" s="351"/>
      <c r="D16" s="351"/>
      <c r="E16" s="236" t="str">
        <f t="shared" si="0"/>
        <v/>
      </c>
      <c r="F16" s="387" t="str">
        <f t="shared" si="1"/>
        <v>是</v>
      </c>
    </row>
    <row r="17" ht="36" customHeight="1" spans="1:6">
      <c r="A17" s="390" t="s">
        <v>3028</v>
      </c>
      <c r="B17" s="211" t="s">
        <v>2521</v>
      </c>
      <c r="C17" s="351"/>
      <c r="D17" s="351"/>
      <c r="E17" s="236" t="str">
        <f t="shared" si="0"/>
        <v/>
      </c>
      <c r="F17" s="387" t="str">
        <f t="shared" si="1"/>
        <v>是</v>
      </c>
    </row>
    <row r="18" ht="36" customHeight="1" spans="1:6">
      <c r="A18" s="390" t="s">
        <v>3029</v>
      </c>
      <c r="B18" s="235" t="s">
        <v>2522</v>
      </c>
      <c r="C18" s="346"/>
      <c r="D18" s="346"/>
      <c r="E18" s="236" t="str">
        <f t="shared" si="0"/>
        <v/>
      </c>
      <c r="F18" s="387" t="str">
        <f t="shared" si="1"/>
        <v>否</v>
      </c>
    </row>
    <row r="19" ht="36" customHeight="1" spans="1:6">
      <c r="A19" s="390" t="s">
        <v>3030</v>
      </c>
      <c r="B19" s="235" t="s">
        <v>2523</v>
      </c>
      <c r="C19" s="346"/>
      <c r="D19" s="346"/>
      <c r="E19" s="236" t="str">
        <f t="shared" si="0"/>
        <v/>
      </c>
      <c r="F19" s="387" t="str">
        <f t="shared" si="1"/>
        <v>否</v>
      </c>
    </row>
    <row r="20" ht="36" customHeight="1" spans="1:6">
      <c r="A20" s="390" t="s">
        <v>3031</v>
      </c>
      <c r="B20" s="211" t="s">
        <v>2524</v>
      </c>
      <c r="C20" s="391">
        <v>200</v>
      </c>
      <c r="D20" s="391">
        <v>600</v>
      </c>
      <c r="E20" s="236">
        <f t="shared" si="0"/>
        <v>2</v>
      </c>
      <c r="F20" s="387" t="str">
        <f t="shared" si="1"/>
        <v>是</v>
      </c>
    </row>
    <row r="21" ht="36" customHeight="1" spans="1:6">
      <c r="A21" s="390" t="s">
        <v>3032</v>
      </c>
      <c r="B21" s="211" t="s">
        <v>2525</v>
      </c>
      <c r="C21" s="351"/>
      <c r="D21" s="351"/>
      <c r="E21" s="236" t="str">
        <f t="shared" si="0"/>
        <v/>
      </c>
      <c r="F21" s="387" t="str">
        <f t="shared" si="1"/>
        <v>是</v>
      </c>
    </row>
    <row r="22" ht="36" customHeight="1" spans="1:6">
      <c r="A22" s="390" t="s">
        <v>3033</v>
      </c>
      <c r="B22" s="211" t="s">
        <v>2526</v>
      </c>
      <c r="C22" s="351"/>
      <c r="D22" s="351"/>
      <c r="E22" s="236" t="str">
        <f t="shared" si="0"/>
        <v/>
      </c>
      <c r="F22" s="387" t="str">
        <f t="shared" si="1"/>
        <v>是</v>
      </c>
    </row>
    <row r="23" ht="36" customHeight="1" spans="1:6">
      <c r="A23" s="348" t="s">
        <v>3034</v>
      </c>
      <c r="B23" s="341" t="s">
        <v>2527</v>
      </c>
      <c r="C23" s="351"/>
      <c r="D23" s="351"/>
      <c r="E23" s="236" t="str">
        <f t="shared" si="0"/>
        <v/>
      </c>
      <c r="F23" s="387" t="str">
        <f t="shared" si="1"/>
        <v>是</v>
      </c>
    </row>
    <row r="24" ht="36" customHeight="1" spans="1:6">
      <c r="A24" s="348" t="s">
        <v>3035</v>
      </c>
      <c r="B24" s="341" t="s">
        <v>2528</v>
      </c>
      <c r="C24" s="391">
        <v>1000</v>
      </c>
      <c r="D24" s="391">
        <v>1400</v>
      </c>
      <c r="E24" s="236">
        <f t="shared" si="0"/>
        <v>0.4</v>
      </c>
      <c r="F24" s="387" t="str">
        <f t="shared" si="1"/>
        <v>是</v>
      </c>
    </row>
    <row r="25" ht="36" customHeight="1" spans="1:6">
      <c r="A25" s="348" t="s">
        <v>3036</v>
      </c>
      <c r="B25" s="341" t="s">
        <v>2529</v>
      </c>
      <c r="C25" s="351"/>
      <c r="D25" s="351"/>
      <c r="E25" s="236" t="str">
        <f t="shared" si="0"/>
        <v/>
      </c>
      <c r="F25" s="387" t="str">
        <f t="shared" si="1"/>
        <v>是</v>
      </c>
    </row>
    <row r="26" ht="36" customHeight="1" spans="1:6">
      <c r="A26" s="348" t="s">
        <v>3037</v>
      </c>
      <c r="B26" s="341" t="s">
        <v>2530</v>
      </c>
      <c r="C26" s="351"/>
      <c r="D26" s="351"/>
      <c r="E26" s="236" t="str">
        <f t="shared" si="0"/>
        <v/>
      </c>
      <c r="F26" s="387" t="str">
        <f t="shared" si="1"/>
        <v>是</v>
      </c>
    </row>
    <row r="27" ht="36" customHeight="1" spans="1:6">
      <c r="A27" s="348" t="s">
        <v>3038</v>
      </c>
      <c r="B27" s="341" t="s">
        <v>2531</v>
      </c>
      <c r="C27" s="391">
        <v>9317</v>
      </c>
      <c r="D27" s="391">
        <v>8656</v>
      </c>
      <c r="E27" s="236">
        <f t="shared" si="0"/>
        <v>-0.071</v>
      </c>
      <c r="F27" s="387" t="str">
        <f t="shared" si="1"/>
        <v>是</v>
      </c>
    </row>
    <row r="28" ht="36" customHeight="1" spans="1:6">
      <c r="A28" s="348"/>
      <c r="B28" s="345"/>
      <c r="C28" s="346"/>
      <c r="D28" s="346"/>
      <c r="E28" s="236" t="str">
        <f t="shared" si="0"/>
        <v/>
      </c>
      <c r="F28" s="387" t="str">
        <f t="shared" si="1"/>
        <v>是</v>
      </c>
    </row>
    <row r="29" ht="36" customHeight="1" spans="1:6">
      <c r="A29" s="362"/>
      <c r="B29" s="363" t="s">
        <v>3039</v>
      </c>
      <c r="C29" s="351">
        <f>C4+C5+C6+C7+C8+C9+C10+C16+C17+C20+C21+C22+C23+C24+C25+C26+C27</f>
        <v>45517</v>
      </c>
      <c r="D29" s="351">
        <f>D4+D5+D6+D7+D8+D9+D10+D16+D17+D20+D21+D22+D23+D24+D25+D26+D27</f>
        <v>92081</v>
      </c>
      <c r="E29" s="236">
        <f t="shared" si="0"/>
        <v>1.023</v>
      </c>
      <c r="F29" s="387" t="s">
        <v>3000</v>
      </c>
    </row>
    <row r="30" ht="36" customHeight="1" spans="1:6">
      <c r="A30" s="392">
        <v>105</v>
      </c>
      <c r="B30" s="393" t="s">
        <v>2533</v>
      </c>
      <c r="C30" s="366"/>
      <c r="D30" s="394"/>
      <c r="E30" s="236" t="str">
        <f t="shared" si="0"/>
        <v/>
      </c>
      <c r="F30" s="387" t="s">
        <v>3000</v>
      </c>
    </row>
    <row r="31" ht="36" customHeight="1" spans="1:6">
      <c r="A31" s="392">
        <v>110</v>
      </c>
      <c r="B31" s="393" t="s">
        <v>37</v>
      </c>
      <c r="C31" s="146">
        <f>SUM(C35:C36,C32)</f>
        <v>7176</v>
      </c>
      <c r="D31" s="146">
        <f>SUM(D35:D36,D32)</f>
        <v>7841</v>
      </c>
      <c r="E31" s="236">
        <f t="shared" si="0"/>
        <v>0.093</v>
      </c>
      <c r="F31" s="387" t="s">
        <v>3000</v>
      </c>
    </row>
    <row r="32" ht="36" customHeight="1" spans="1:6">
      <c r="A32" s="395">
        <v>11004</v>
      </c>
      <c r="B32" s="396" t="s">
        <v>3040</v>
      </c>
      <c r="C32" s="366">
        <f>C33+C34</f>
        <v>2000</v>
      </c>
      <c r="D32" s="366">
        <f>D33+D34</f>
        <v>2000</v>
      </c>
      <c r="E32" s="236">
        <f t="shared" si="0"/>
        <v>0</v>
      </c>
      <c r="F32" s="387" t="s">
        <v>3041</v>
      </c>
    </row>
    <row r="33" ht="36" customHeight="1" spans="1:6">
      <c r="A33" s="395">
        <v>1100401</v>
      </c>
      <c r="B33" s="396" t="s">
        <v>2535</v>
      </c>
      <c r="C33" s="147">
        <v>2000</v>
      </c>
      <c r="D33" s="147">
        <v>2000</v>
      </c>
      <c r="E33" s="236">
        <f t="shared" si="0"/>
        <v>0</v>
      </c>
      <c r="F33" s="387" t="s">
        <v>3041</v>
      </c>
    </row>
    <row r="34" ht="36" customHeight="1" spans="1:6">
      <c r="A34" s="395">
        <v>1100402</v>
      </c>
      <c r="B34" s="396" t="s">
        <v>3042</v>
      </c>
      <c r="C34" s="142"/>
      <c r="D34" s="147"/>
      <c r="E34" s="236" t="str">
        <f t="shared" si="0"/>
        <v/>
      </c>
      <c r="F34" s="387" t="s">
        <v>3041</v>
      </c>
    </row>
    <row r="35" ht="36" customHeight="1" spans="1:6">
      <c r="A35" s="395">
        <v>11008</v>
      </c>
      <c r="B35" s="396" t="s">
        <v>40</v>
      </c>
      <c r="C35" s="397">
        <v>5176</v>
      </c>
      <c r="D35" s="388">
        <v>5841</v>
      </c>
      <c r="E35" s="236">
        <f t="shared" si="0"/>
        <v>0.128</v>
      </c>
      <c r="F35" s="387" t="s">
        <v>3041</v>
      </c>
    </row>
    <row r="36" ht="36" customHeight="1" spans="1:6">
      <c r="A36" s="395">
        <v>11009</v>
      </c>
      <c r="B36" s="396" t="s">
        <v>41</v>
      </c>
      <c r="C36" s="398"/>
      <c r="D36" s="388"/>
      <c r="E36" s="236" t="str">
        <f t="shared" si="0"/>
        <v/>
      </c>
      <c r="F36" s="387" t="s">
        <v>3041</v>
      </c>
    </row>
    <row r="37" ht="36" customHeight="1" spans="1:6">
      <c r="A37" s="399"/>
      <c r="B37" s="400" t="s">
        <v>44</v>
      </c>
      <c r="C37" s="146">
        <f>C29+C30+C31</f>
        <v>52693</v>
      </c>
      <c r="D37" s="146">
        <f>D29+D30+D31</f>
        <v>99922</v>
      </c>
      <c r="E37" s="236">
        <f t="shared" si="0"/>
        <v>0.896</v>
      </c>
      <c r="F37" s="387" t="s">
        <v>3000</v>
      </c>
    </row>
  </sheetData>
  <mergeCells count="1">
    <mergeCell ref="B1:E1"/>
  </mergeCells>
  <conditionalFormatting sqref="B30">
    <cfRule type="expression" dxfId="1" priority="15" stopIfTrue="1">
      <formula>"len($A:$A)=3"</formula>
    </cfRule>
  </conditionalFormatting>
  <conditionalFormatting sqref="C30">
    <cfRule type="expression" dxfId="1" priority="6" stopIfTrue="1">
      <formula>"len($A:$A)=3"</formula>
    </cfRule>
  </conditionalFormatting>
  <conditionalFormatting sqref="D30">
    <cfRule type="expression" dxfId="1" priority="5" stopIfTrue="1">
      <formula>"len($A:$A)=3"</formula>
    </cfRule>
  </conditionalFormatting>
  <conditionalFormatting sqref="C32:D32">
    <cfRule type="expression" dxfId="1" priority="4" stopIfTrue="1">
      <formula>"len($A:$A)=3"</formula>
    </cfRule>
  </conditionalFormatting>
  <conditionalFormatting sqref="C35">
    <cfRule type="expression" dxfId="1" priority="3" stopIfTrue="1">
      <formula>"len($A:$A)=3"</formula>
    </cfRule>
  </conditionalFormatting>
  <conditionalFormatting sqref="D35">
    <cfRule type="expression" dxfId="1" priority="2" stopIfTrue="1">
      <formula>"len($A:$A)=3"</formula>
    </cfRule>
  </conditionalFormatting>
  <conditionalFormatting sqref="C36:D36">
    <cfRule type="expression" dxfId="1" priority="1" stopIfTrue="1">
      <formula>"len($A:$A)=3"</formula>
    </cfRule>
  </conditionalFormatting>
  <conditionalFormatting sqref="B31:B34">
    <cfRule type="expression" dxfId="1" priority="11" stopIfTrue="1">
      <formula>"len($A:$A)=3"</formula>
    </cfRule>
  </conditionalFormatting>
  <conditionalFormatting sqref="C31:D31 C33:C34">
    <cfRule type="expression" dxfId="1" priority="7"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00B0F0"/>
  </sheetPr>
  <dimension ref="A1:G280"/>
  <sheetViews>
    <sheetView showGridLines="0" showZeros="0" zoomScale="115" zoomScaleNormal="115" topLeftCell="B1" workbookViewId="0">
      <pane ySplit="3" topLeftCell="A210" activePane="bottomLeft" state="frozen"/>
      <selection/>
      <selection pane="bottomLeft" activeCell="P217" sqref="P217"/>
    </sheetView>
  </sheetViews>
  <sheetFormatPr defaultColWidth="9" defaultRowHeight="14.25" outlineLevelCol="6"/>
  <cols>
    <col min="1" max="1" width="13.5" style="322" customWidth="1"/>
    <col min="2" max="2" width="33.7" style="322" customWidth="1"/>
    <col min="3" max="3" width="18.5833333333333" style="322" customWidth="1"/>
    <col min="4" max="4" width="20.6333333333333" style="326" customWidth="1"/>
    <col min="5" max="5" width="20.6333333333333" style="327" customWidth="1"/>
    <col min="6" max="6" width="3.75" style="328" customWidth="1"/>
    <col min="7" max="7" width="9" style="322" customWidth="1"/>
    <col min="8" max="16384" width="9" style="322"/>
  </cols>
  <sheetData>
    <row r="1" s="322" customFormat="1" ht="45" customHeight="1" spans="2:6">
      <c r="B1" s="329" t="s">
        <v>3043</v>
      </c>
      <c r="C1" s="329"/>
      <c r="D1" s="330"/>
      <c r="E1" s="329"/>
      <c r="F1" s="328"/>
    </row>
    <row r="2" s="323" customFormat="1" ht="20.1" customHeight="1" spans="2:6">
      <c r="B2" s="331"/>
      <c r="C2" s="331"/>
      <c r="D2" s="332"/>
      <c r="E2" s="333" t="s">
        <v>1</v>
      </c>
      <c r="F2" s="334"/>
    </row>
    <row r="3" s="324" customFormat="1" ht="45" customHeight="1" spans="1:7">
      <c r="A3" s="335" t="s">
        <v>2</v>
      </c>
      <c r="B3" s="336" t="s">
        <v>3</v>
      </c>
      <c r="C3" s="337" t="s">
        <v>105</v>
      </c>
      <c r="D3" s="338" t="s">
        <v>5</v>
      </c>
      <c r="E3" s="337" t="s">
        <v>106</v>
      </c>
      <c r="F3" s="339" t="s">
        <v>7</v>
      </c>
      <c r="G3" s="324" t="s">
        <v>2438</v>
      </c>
    </row>
    <row r="4" s="322" customFormat="1" ht="36" customHeight="1" spans="1:7">
      <c r="A4" s="340" t="s">
        <v>57</v>
      </c>
      <c r="B4" s="341" t="s">
        <v>2538</v>
      </c>
      <c r="C4" s="342">
        <f>SUM(C5)</f>
        <v>0</v>
      </c>
      <c r="D4" s="343">
        <f>SUM(D5)</f>
        <v>0</v>
      </c>
      <c r="E4" s="236" t="str">
        <f t="shared" ref="E4:E67" si="0">IF(C4&gt;0,D4/C4-1,IF(C4&lt;0,-(D4/C4-1),""))</f>
        <v/>
      </c>
      <c r="F4" s="344" t="str">
        <f t="shared" ref="F4:F67" si="1">IF(LEN(A4)=3,"是",IF(B4&lt;&gt;"",IF(SUM(C4:D4)&lt;&gt;0,"是","否"),"是"))</f>
        <v>是</v>
      </c>
      <c r="G4" s="322" t="str">
        <f t="shared" ref="G4:G67" si="2">IF(LEN(A4)=3,"类",IF(LEN(A4)=5,"款","项"))</f>
        <v>类</v>
      </c>
    </row>
    <row r="5" s="322" customFormat="1" ht="36" customHeight="1" spans="1:7">
      <c r="A5" s="340" t="s">
        <v>2539</v>
      </c>
      <c r="B5" s="345" t="s">
        <v>2540</v>
      </c>
      <c r="C5" s="346">
        <f>SUM(C6:C10)</f>
        <v>0</v>
      </c>
      <c r="D5" s="347">
        <f>SUM(D6:D10)</f>
        <v>0</v>
      </c>
      <c r="E5" s="236" t="str">
        <f t="shared" si="0"/>
        <v/>
      </c>
      <c r="F5" s="344" t="str">
        <f t="shared" si="1"/>
        <v>否</v>
      </c>
      <c r="G5" s="322" t="str">
        <f t="shared" si="2"/>
        <v>款</v>
      </c>
    </row>
    <row r="6" s="322" customFormat="1" ht="36" customHeight="1" spans="1:7">
      <c r="A6" s="348" t="s">
        <v>2541</v>
      </c>
      <c r="B6" s="345" t="s">
        <v>2542</v>
      </c>
      <c r="C6" s="346"/>
      <c r="D6" s="347"/>
      <c r="E6" s="236" t="str">
        <f t="shared" si="0"/>
        <v/>
      </c>
      <c r="F6" s="344" t="str">
        <f t="shared" si="1"/>
        <v>否</v>
      </c>
      <c r="G6" s="322" t="str">
        <f t="shared" si="2"/>
        <v>项</v>
      </c>
    </row>
    <row r="7" s="322" customFormat="1" ht="36" customHeight="1" spans="1:7">
      <c r="A7" s="348" t="s">
        <v>2543</v>
      </c>
      <c r="B7" s="345" t="s">
        <v>2544</v>
      </c>
      <c r="C7" s="346"/>
      <c r="D7" s="347"/>
      <c r="E7" s="236" t="str">
        <f t="shared" si="0"/>
        <v/>
      </c>
      <c r="F7" s="344" t="str">
        <f t="shared" si="1"/>
        <v>否</v>
      </c>
      <c r="G7" s="322" t="str">
        <f t="shared" si="2"/>
        <v>项</v>
      </c>
    </row>
    <row r="8" s="322" customFormat="1" ht="36" customHeight="1" spans="1:7">
      <c r="A8" s="348" t="s">
        <v>2545</v>
      </c>
      <c r="B8" s="345" t="s">
        <v>2546</v>
      </c>
      <c r="C8" s="349"/>
      <c r="D8" s="350"/>
      <c r="E8" s="236" t="str">
        <f t="shared" si="0"/>
        <v/>
      </c>
      <c r="F8" s="344" t="str">
        <f t="shared" si="1"/>
        <v>否</v>
      </c>
      <c r="G8" s="322" t="str">
        <f t="shared" si="2"/>
        <v>项</v>
      </c>
    </row>
    <row r="9" s="322" customFormat="1" ht="36" customHeight="1" spans="1:7">
      <c r="A9" s="348" t="s">
        <v>2547</v>
      </c>
      <c r="B9" s="345" t="s">
        <v>2548</v>
      </c>
      <c r="C9" s="346"/>
      <c r="D9" s="347"/>
      <c r="E9" s="236" t="str">
        <f t="shared" si="0"/>
        <v/>
      </c>
      <c r="F9" s="344" t="str">
        <f t="shared" si="1"/>
        <v>否</v>
      </c>
      <c r="G9" s="322" t="str">
        <f t="shared" si="2"/>
        <v>项</v>
      </c>
    </row>
    <row r="10" s="322" customFormat="1" ht="36" customHeight="1" spans="1:7">
      <c r="A10" s="348" t="s">
        <v>2549</v>
      </c>
      <c r="B10" s="345" t="s">
        <v>2550</v>
      </c>
      <c r="C10" s="349"/>
      <c r="D10" s="350"/>
      <c r="E10" s="236" t="str">
        <f t="shared" si="0"/>
        <v/>
      </c>
      <c r="F10" s="344" t="str">
        <f t="shared" si="1"/>
        <v>否</v>
      </c>
      <c r="G10" s="322" t="str">
        <f t="shared" si="2"/>
        <v>项</v>
      </c>
    </row>
    <row r="11" s="322" customFormat="1" ht="36" customHeight="1" spans="1:7">
      <c r="A11" s="340" t="s">
        <v>2551</v>
      </c>
      <c r="B11" s="341" t="s">
        <v>2552</v>
      </c>
      <c r="C11" s="351">
        <f>SUM(C12:C16)</f>
        <v>0</v>
      </c>
      <c r="D11" s="352">
        <f>SUM(D12:D16)</f>
        <v>0</v>
      </c>
      <c r="E11" s="236" t="str">
        <f t="shared" si="0"/>
        <v/>
      </c>
      <c r="F11" s="344" t="str">
        <f t="shared" si="1"/>
        <v>否</v>
      </c>
      <c r="G11" s="322" t="str">
        <f t="shared" si="2"/>
        <v>款</v>
      </c>
    </row>
    <row r="12" s="322" customFormat="1" ht="36" customHeight="1" spans="1:7">
      <c r="A12" s="348" t="s">
        <v>2553</v>
      </c>
      <c r="B12" s="345" t="s">
        <v>2554</v>
      </c>
      <c r="C12" s="346"/>
      <c r="D12" s="347"/>
      <c r="E12" s="236" t="str">
        <f t="shared" si="0"/>
        <v/>
      </c>
      <c r="F12" s="344" t="str">
        <f t="shared" si="1"/>
        <v>否</v>
      </c>
      <c r="G12" s="322" t="str">
        <f t="shared" si="2"/>
        <v>项</v>
      </c>
    </row>
    <row r="13" s="322" customFormat="1" ht="36" customHeight="1" spans="1:7">
      <c r="A13" s="348" t="s">
        <v>2555</v>
      </c>
      <c r="B13" s="345" t="s">
        <v>2556</v>
      </c>
      <c r="C13" s="346"/>
      <c r="D13" s="347"/>
      <c r="E13" s="236" t="str">
        <f t="shared" si="0"/>
        <v/>
      </c>
      <c r="F13" s="344" t="str">
        <f t="shared" si="1"/>
        <v>否</v>
      </c>
      <c r="G13" s="322" t="str">
        <f t="shared" si="2"/>
        <v>项</v>
      </c>
    </row>
    <row r="14" s="322" customFormat="1" ht="36" customHeight="1" spans="1:7">
      <c r="A14" s="348" t="s">
        <v>2557</v>
      </c>
      <c r="B14" s="345" t="s">
        <v>2558</v>
      </c>
      <c r="C14" s="346"/>
      <c r="D14" s="347"/>
      <c r="E14" s="236" t="str">
        <f t="shared" si="0"/>
        <v/>
      </c>
      <c r="F14" s="344" t="str">
        <f t="shared" si="1"/>
        <v>否</v>
      </c>
      <c r="G14" s="322" t="str">
        <f t="shared" si="2"/>
        <v>项</v>
      </c>
    </row>
    <row r="15" s="322" customFormat="1" ht="36" customHeight="1" spans="1:7">
      <c r="A15" s="348" t="s">
        <v>2559</v>
      </c>
      <c r="B15" s="345" t="s">
        <v>2560</v>
      </c>
      <c r="C15" s="346"/>
      <c r="D15" s="347"/>
      <c r="E15" s="236" t="str">
        <f t="shared" si="0"/>
        <v/>
      </c>
      <c r="F15" s="344" t="str">
        <f t="shared" si="1"/>
        <v>否</v>
      </c>
      <c r="G15" s="322" t="str">
        <f t="shared" si="2"/>
        <v>项</v>
      </c>
    </row>
    <row r="16" s="322" customFormat="1" ht="36" customHeight="1" spans="1:7">
      <c r="A16" s="348" t="s">
        <v>2561</v>
      </c>
      <c r="B16" s="345" t="s">
        <v>2562</v>
      </c>
      <c r="C16" s="346"/>
      <c r="D16" s="347"/>
      <c r="E16" s="236" t="str">
        <f t="shared" si="0"/>
        <v/>
      </c>
      <c r="F16" s="344" t="str">
        <f t="shared" si="1"/>
        <v>否</v>
      </c>
      <c r="G16" s="322" t="str">
        <f t="shared" si="2"/>
        <v>项</v>
      </c>
    </row>
    <row r="17" s="322" customFormat="1" ht="36" customHeight="1" spans="1:7">
      <c r="A17" s="340" t="s">
        <v>2563</v>
      </c>
      <c r="B17" s="341" t="s">
        <v>2564</v>
      </c>
      <c r="C17" s="351">
        <f>SUM(C18:C19)</f>
        <v>0</v>
      </c>
      <c r="D17" s="352">
        <f>SUM(D18:D19)</f>
        <v>0</v>
      </c>
      <c r="E17" s="236" t="str">
        <f t="shared" si="0"/>
        <v/>
      </c>
      <c r="F17" s="344" t="str">
        <f t="shared" si="1"/>
        <v>否</v>
      </c>
      <c r="G17" s="322" t="str">
        <f t="shared" si="2"/>
        <v>款</v>
      </c>
    </row>
    <row r="18" s="322" customFormat="1" ht="36" customHeight="1" spans="1:7">
      <c r="A18" s="348" t="s">
        <v>2565</v>
      </c>
      <c r="B18" s="345" t="s">
        <v>2566</v>
      </c>
      <c r="C18" s="346"/>
      <c r="D18" s="347"/>
      <c r="E18" s="236" t="str">
        <f t="shared" si="0"/>
        <v/>
      </c>
      <c r="F18" s="344" t="str">
        <f t="shared" si="1"/>
        <v>否</v>
      </c>
      <c r="G18" s="322" t="str">
        <f t="shared" si="2"/>
        <v>项</v>
      </c>
    </row>
    <row r="19" s="322" customFormat="1" ht="36" customHeight="1" spans="1:7">
      <c r="A19" s="348" t="s">
        <v>2567</v>
      </c>
      <c r="B19" s="345" t="s">
        <v>2568</v>
      </c>
      <c r="C19" s="346"/>
      <c r="D19" s="347"/>
      <c r="E19" s="236" t="str">
        <f t="shared" si="0"/>
        <v/>
      </c>
      <c r="F19" s="344" t="str">
        <f t="shared" si="1"/>
        <v>否</v>
      </c>
      <c r="G19" s="322" t="str">
        <f t="shared" si="2"/>
        <v>项</v>
      </c>
    </row>
    <row r="20" s="322" customFormat="1" ht="36" customHeight="1" spans="1:7">
      <c r="A20" s="340" t="s">
        <v>59</v>
      </c>
      <c r="B20" s="341" t="s">
        <v>2569</v>
      </c>
      <c r="C20" s="342">
        <f>SUM(C21,C25,C29)</f>
        <v>305</v>
      </c>
      <c r="D20" s="343">
        <f>SUM(D21,D25,D29)</f>
        <v>0</v>
      </c>
      <c r="E20" s="236">
        <f t="shared" si="0"/>
        <v>-1</v>
      </c>
      <c r="F20" s="344" t="str">
        <f t="shared" si="1"/>
        <v>是</v>
      </c>
      <c r="G20" s="322" t="str">
        <f t="shared" si="2"/>
        <v>类</v>
      </c>
    </row>
    <row r="21" s="322" customFormat="1" ht="36" customHeight="1" spans="1:7">
      <c r="A21" s="340" t="s">
        <v>2570</v>
      </c>
      <c r="B21" s="341" t="s">
        <v>2571</v>
      </c>
      <c r="C21" s="351">
        <f>SUM(C22:C24)</f>
        <v>305</v>
      </c>
      <c r="D21" s="352">
        <f>SUM(D22:D24)</f>
        <v>0</v>
      </c>
      <c r="E21" s="236">
        <f t="shared" si="0"/>
        <v>-1</v>
      </c>
      <c r="F21" s="344" t="str">
        <f t="shared" si="1"/>
        <v>是</v>
      </c>
      <c r="G21" s="322" t="str">
        <f t="shared" si="2"/>
        <v>款</v>
      </c>
    </row>
    <row r="22" s="322" customFormat="1" ht="36" customHeight="1" spans="1:7">
      <c r="A22" s="348" t="s">
        <v>2572</v>
      </c>
      <c r="B22" s="345" t="s">
        <v>2573</v>
      </c>
      <c r="C22" s="346">
        <v>305</v>
      </c>
      <c r="D22" s="347"/>
      <c r="E22" s="236">
        <f t="shared" si="0"/>
        <v>-1</v>
      </c>
      <c r="F22" s="344" t="str">
        <f t="shared" si="1"/>
        <v>是</v>
      </c>
      <c r="G22" s="322" t="str">
        <f t="shared" si="2"/>
        <v>项</v>
      </c>
    </row>
    <row r="23" s="322" customFormat="1" ht="36" customHeight="1" spans="1:7">
      <c r="A23" s="348" t="s">
        <v>2574</v>
      </c>
      <c r="B23" s="345" t="s">
        <v>2575</v>
      </c>
      <c r="C23" s="346"/>
      <c r="D23" s="347"/>
      <c r="E23" s="236" t="str">
        <f t="shared" si="0"/>
        <v/>
      </c>
      <c r="F23" s="344" t="str">
        <f t="shared" si="1"/>
        <v>否</v>
      </c>
      <c r="G23" s="322" t="str">
        <f t="shared" si="2"/>
        <v>项</v>
      </c>
    </row>
    <row r="24" s="322" customFormat="1" ht="36" customHeight="1" spans="1:7">
      <c r="A24" s="348" t="s">
        <v>2576</v>
      </c>
      <c r="B24" s="345" t="s">
        <v>2577</v>
      </c>
      <c r="C24" s="346"/>
      <c r="D24" s="347"/>
      <c r="E24" s="236" t="str">
        <f t="shared" si="0"/>
        <v/>
      </c>
      <c r="F24" s="344" t="str">
        <f t="shared" si="1"/>
        <v>否</v>
      </c>
      <c r="G24" s="322" t="str">
        <f t="shared" si="2"/>
        <v>项</v>
      </c>
    </row>
    <row r="25" s="322" customFormat="1" ht="36" customHeight="1" spans="1:7">
      <c r="A25" s="340" t="s">
        <v>2578</v>
      </c>
      <c r="B25" s="341" t="s">
        <v>2579</v>
      </c>
      <c r="C25" s="351">
        <f>SUM(C26:C28)</f>
        <v>0</v>
      </c>
      <c r="D25" s="352">
        <f>SUM(D26:D28)</f>
        <v>0</v>
      </c>
      <c r="E25" s="236" t="str">
        <f t="shared" si="0"/>
        <v/>
      </c>
      <c r="F25" s="344" t="str">
        <f t="shared" si="1"/>
        <v>否</v>
      </c>
      <c r="G25" s="322" t="str">
        <f t="shared" si="2"/>
        <v>款</v>
      </c>
    </row>
    <row r="26" s="322" customFormat="1" ht="36" customHeight="1" spans="1:7">
      <c r="A26" s="348" t="s">
        <v>2580</v>
      </c>
      <c r="B26" s="345" t="s">
        <v>2573</v>
      </c>
      <c r="C26" s="346"/>
      <c r="D26" s="347"/>
      <c r="E26" s="236" t="str">
        <f t="shared" si="0"/>
        <v/>
      </c>
      <c r="F26" s="344" t="str">
        <f t="shared" si="1"/>
        <v>否</v>
      </c>
      <c r="G26" s="322" t="str">
        <f t="shared" si="2"/>
        <v>项</v>
      </c>
    </row>
    <row r="27" s="322" customFormat="1" ht="36" customHeight="1" spans="1:7">
      <c r="A27" s="348" t="s">
        <v>2581</v>
      </c>
      <c r="B27" s="345" t="s">
        <v>2575</v>
      </c>
      <c r="C27" s="346"/>
      <c r="D27" s="347"/>
      <c r="E27" s="236" t="str">
        <f t="shared" si="0"/>
        <v/>
      </c>
      <c r="F27" s="344" t="str">
        <f t="shared" si="1"/>
        <v>否</v>
      </c>
      <c r="G27" s="322" t="str">
        <f t="shared" si="2"/>
        <v>项</v>
      </c>
    </row>
    <row r="28" s="322" customFormat="1" ht="36" customHeight="1" spans="1:7">
      <c r="A28" s="348" t="s">
        <v>2582</v>
      </c>
      <c r="B28" s="345" t="s">
        <v>2583</v>
      </c>
      <c r="C28" s="346"/>
      <c r="D28" s="347"/>
      <c r="E28" s="236" t="str">
        <f t="shared" si="0"/>
        <v/>
      </c>
      <c r="F28" s="344" t="str">
        <f t="shared" si="1"/>
        <v>否</v>
      </c>
      <c r="G28" s="322" t="str">
        <f t="shared" si="2"/>
        <v>项</v>
      </c>
    </row>
    <row r="29" s="325" customFormat="1" ht="36" customHeight="1" spans="1:7">
      <c r="A29" s="340" t="s">
        <v>2584</v>
      </c>
      <c r="B29" s="341" t="s">
        <v>2585</v>
      </c>
      <c r="C29" s="351">
        <f>SUM(C30:C31)</f>
        <v>0</v>
      </c>
      <c r="D29" s="352">
        <f>SUM(D30:D31)</f>
        <v>0</v>
      </c>
      <c r="E29" s="236" t="str">
        <f t="shared" si="0"/>
        <v/>
      </c>
      <c r="F29" s="344" t="str">
        <f t="shared" si="1"/>
        <v>否</v>
      </c>
      <c r="G29" s="322" t="str">
        <f t="shared" si="2"/>
        <v>款</v>
      </c>
    </row>
    <row r="30" s="322" customFormat="1" ht="36" customHeight="1" spans="1:7">
      <c r="A30" s="348" t="s">
        <v>2586</v>
      </c>
      <c r="B30" s="345" t="s">
        <v>2575</v>
      </c>
      <c r="C30" s="346"/>
      <c r="D30" s="347"/>
      <c r="E30" s="236" t="str">
        <f t="shared" si="0"/>
        <v/>
      </c>
      <c r="F30" s="344" t="str">
        <f t="shared" si="1"/>
        <v>否</v>
      </c>
      <c r="G30" s="322" t="str">
        <f t="shared" si="2"/>
        <v>项</v>
      </c>
    </row>
    <row r="31" s="322" customFormat="1" ht="36" customHeight="1" spans="1:7">
      <c r="A31" s="348" t="s">
        <v>2587</v>
      </c>
      <c r="B31" s="345" t="s">
        <v>2588</v>
      </c>
      <c r="C31" s="346"/>
      <c r="D31" s="347"/>
      <c r="E31" s="236" t="str">
        <f t="shared" si="0"/>
        <v/>
      </c>
      <c r="F31" s="344" t="str">
        <f t="shared" si="1"/>
        <v>否</v>
      </c>
      <c r="G31" s="322" t="str">
        <f t="shared" si="2"/>
        <v>项</v>
      </c>
    </row>
    <row r="32" s="322" customFormat="1" ht="36" customHeight="1" spans="1:7">
      <c r="A32" s="340" t="s">
        <v>63</v>
      </c>
      <c r="B32" s="341" t="s">
        <v>2589</v>
      </c>
      <c r="C32" s="342"/>
      <c r="D32" s="343"/>
      <c r="E32" s="236" t="str">
        <f t="shared" si="0"/>
        <v/>
      </c>
      <c r="F32" s="344" t="str">
        <f t="shared" si="1"/>
        <v>是</v>
      </c>
      <c r="G32" s="322" t="str">
        <f t="shared" si="2"/>
        <v>类</v>
      </c>
    </row>
    <row r="33" s="322" customFormat="1" ht="36" customHeight="1" spans="1:7">
      <c r="A33" s="340" t="s">
        <v>2590</v>
      </c>
      <c r="B33" s="341" t="s">
        <v>2591</v>
      </c>
      <c r="C33" s="351">
        <f>SUM(C34:C37)</f>
        <v>0</v>
      </c>
      <c r="D33" s="352">
        <f>SUM(D34:D37)</f>
        <v>0</v>
      </c>
      <c r="E33" s="236" t="str">
        <f t="shared" si="0"/>
        <v/>
      </c>
      <c r="F33" s="344" t="str">
        <f t="shared" si="1"/>
        <v>否</v>
      </c>
      <c r="G33" s="322" t="str">
        <f t="shared" si="2"/>
        <v>款</v>
      </c>
    </row>
    <row r="34" s="322" customFormat="1" ht="36" customHeight="1" spans="1:7">
      <c r="A34" s="348">
        <v>2116001</v>
      </c>
      <c r="B34" s="345" t="s">
        <v>2592</v>
      </c>
      <c r="C34" s="346"/>
      <c r="D34" s="347"/>
      <c r="E34" s="236" t="str">
        <f t="shared" si="0"/>
        <v/>
      </c>
      <c r="F34" s="344" t="str">
        <f t="shared" si="1"/>
        <v>否</v>
      </c>
      <c r="G34" s="322" t="str">
        <f t="shared" si="2"/>
        <v>项</v>
      </c>
    </row>
    <row r="35" s="322" customFormat="1" ht="36" customHeight="1" spans="1:7">
      <c r="A35" s="348">
        <v>2116002</v>
      </c>
      <c r="B35" s="345" t="s">
        <v>2593</v>
      </c>
      <c r="C35" s="346"/>
      <c r="D35" s="347"/>
      <c r="E35" s="236" t="str">
        <f t="shared" si="0"/>
        <v/>
      </c>
      <c r="F35" s="344" t="str">
        <f t="shared" si="1"/>
        <v>否</v>
      </c>
      <c r="G35" s="322" t="str">
        <f t="shared" si="2"/>
        <v>项</v>
      </c>
    </row>
    <row r="36" s="322" customFormat="1" ht="36" customHeight="1" spans="1:7">
      <c r="A36" s="348">
        <v>2116003</v>
      </c>
      <c r="B36" s="345" t="s">
        <v>2594</v>
      </c>
      <c r="C36" s="346"/>
      <c r="D36" s="347"/>
      <c r="E36" s="236" t="str">
        <f t="shared" si="0"/>
        <v/>
      </c>
      <c r="F36" s="344" t="str">
        <f t="shared" si="1"/>
        <v>否</v>
      </c>
      <c r="G36" s="322" t="str">
        <f t="shared" si="2"/>
        <v>项</v>
      </c>
    </row>
    <row r="37" s="325" customFormat="1" ht="36" customHeight="1" spans="1:7">
      <c r="A37" s="348">
        <v>2116099</v>
      </c>
      <c r="B37" s="345" t="s">
        <v>2595</v>
      </c>
      <c r="C37" s="346"/>
      <c r="D37" s="347"/>
      <c r="E37" s="236" t="str">
        <f t="shared" si="0"/>
        <v/>
      </c>
      <c r="F37" s="344" t="str">
        <f t="shared" si="1"/>
        <v>否</v>
      </c>
      <c r="G37" s="322" t="str">
        <f t="shared" si="2"/>
        <v>项</v>
      </c>
    </row>
    <row r="38" s="322" customFormat="1" ht="36" customHeight="1" spans="1:7">
      <c r="A38" s="340">
        <v>21161</v>
      </c>
      <c r="B38" s="341" t="s">
        <v>2596</v>
      </c>
      <c r="C38" s="351">
        <f>SUM(C39:C42)</f>
        <v>0</v>
      </c>
      <c r="D38" s="352">
        <f>SUM(D39:D42)</f>
        <v>0</v>
      </c>
      <c r="E38" s="236" t="str">
        <f t="shared" si="0"/>
        <v/>
      </c>
      <c r="F38" s="344" t="str">
        <f t="shared" si="1"/>
        <v>否</v>
      </c>
      <c r="G38" s="322" t="str">
        <f t="shared" si="2"/>
        <v>款</v>
      </c>
    </row>
    <row r="39" s="322" customFormat="1" ht="36" customHeight="1" spans="1:7">
      <c r="A39" s="348">
        <v>2116101</v>
      </c>
      <c r="B39" s="345" t="s">
        <v>2597</v>
      </c>
      <c r="C39" s="346"/>
      <c r="D39" s="347"/>
      <c r="E39" s="236" t="str">
        <f t="shared" si="0"/>
        <v/>
      </c>
      <c r="F39" s="344" t="str">
        <f t="shared" si="1"/>
        <v>否</v>
      </c>
      <c r="G39" s="322" t="str">
        <f t="shared" si="2"/>
        <v>项</v>
      </c>
    </row>
    <row r="40" s="322" customFormat="1" ht="36" customHeight="1" spans="1:7">
      <c r="A40" s="348">
        <v>2116102</v>
      </c>
      <c r="B40" s="345" t="s">
        <v>2598</v>
      </c>
      <c r="C40" s="346"/>
      <c r="D40" s="347"/>
      <c r="E40" s="236" t="str">
        <f t="shared" si="0"/>
        <v/>
      </c>
      <c r="F40" s="344" t="str">
        <f t="shared" si="1"/>
        <v>否</v>
      </c>
      <c r="G40" s="322" t="str">
        <f t="shared" si="2"/>
        <v>项</v>
      </c>
    </row>
    <row r="41" s="322" customFormat="1" ht="36" customHeight="1" spans="1:7">
      <c r="A41" s="348">
        <v>2116103</v>
      </c>
      <c r="B41" s="345" t="s">
        <v>2599</v>
      </c>
      <c r="C41" s="346"/>
      <c r="D41" s="347"/>
      <c r="E41" s="236" t="str">
        <f t="shared" si="0"/>
        <v/>
      </c>
      <c r="F41" s="344" t="str">
        <f t="shared" si="1"/>
        <v>否</v>
      </c>
      <c r="G41" s="322" t="str">
        <f t="shared" si="2"/>
        <v>项</v>
      </c>
    </row>
    <row r="42" s="322" customFormat="1" ht="36" customHeight="1" spans="1:7">
      <c r="A42" s="348">
        <v>2116104</v>
      </c>
      <c r="B42" s="345" t="s">
        <v>2600</v>
      </c>
      <c r="C42" s="346"/>
      <c r="D42" s="347"/>
      <c r="E42" s="236" t="str">
        <f t="shared" si="0"/>
        <v/>
      </c>
      <c r="F42" s="344" t="str">
        <f t="shared" si="1"/>
        <v>否</v>
      </c>
      <c r="G42" s="322" t="str">
        <f t="shared" si="2"/>
        <v>项</v>
      </c>
    </row>
    <row r="43" s="322" customFormat="1" ht="36" customHeight="1" spans="1:7">
      <c r="A43" s="340" t="s">
        <v>65</v>
      </c>
      <c r="B43" s="341" t="s">
        <v>2601</v>
      </c>
      <c r="C43" s="342">
        <f>SUM(C44,C59,C63,C64,C70,C74,C78,C82,C88,C91)</f>
        <v>35740</v>
      </c>
      <c r="D43" s="343">
        <f>SUM(D44,D59,D63,D64,D70,D74,D78,D82,D88,D91)</f>
        <v>47716</v>
      </c>
      <c r="E43" s="236">
        <f t="shared" si="0"/>
        <v>0.335</v>
      </c>
      <c r="F43" s="344" t="str">
        <f t="shared" si="1"/>
        <v>是</v>
      </c>
      <c r="G43" s="322" t="str">
        <f t="shared" si="2"/>
        <v>类</v>
      </c>
    </row>
    <row r="44" s="322" customFormat="1" ht="36" customHeight="1" spans="1:7">
      <c r="A44" s="340" t="s">
        <v>2602</v>
      </c>
      <c r="B44" s="341" t="s">
        <v>2603</v>
      </c>
      <c r="C44" s="342">
        <f>SUM(C45:C58)</f>
        <v>34393</v>
      </c>
      <c r="D44" s="343">
        <f>SUM(D45:D58)</f>
        <v>45474</v>
      </c>
      <c r="E44" s="236">
        <f t="shared" si="0"/>
        <v>0.322</v>
      </c>
      <c r="F44" s="344" t="str">
        <f t="shared" si="1"/>
        <v>是</v>
      </c>
      <c r="G44" s="322" t="str">
        <f t="shared" si="2"/>
        <v>款</v>
      </c>
    </row>
    <row r="45" s="322" customFormat="1" ht="36" customHeight="1" spans="1:7">
      <c r="A45" s="348" t="s">
        <v>2604</v>
      </c>
      <c r="B45" s="345" t="s">
        <v>2605</v>
      </c>
      <c r="C45" s="346">
        <v>15000</v>
      </c>
      <c r="D45" s="347">
        <v>30000</v>
      </c>
      <c r="E45" s="236">
        <f t="shared" si="0"/>
        <v>1</v>
      </c>
      <c r="F45" s="344" t="str">
        <f t="shared" si="1"/>
        <v>是</v>
      </c>
      <c r="G45" s="322" t="str">
        <f t="shared" si="2"/>
        <v>项</v>
      </c>
    </row>
    <row r="46" s="322" customFormat="1" ht="36" customHeight="1" spans="1:7">
      <c r="A46" s="348" t="s">
        <v>2606</v>
      </c>
      <c r="B46" s="345" t="s">
        <v>2607</v>
      </c>
      <c r="C46" s="346">
        <v>3000</v>
      </c>
      <c r="D46" s="347">
        <v>1000</v>
      </c>
      <c r="E46" s="236">
        <f t="shared" si="0"/>
        <v>-0.667</v>
      </c>
      <c r="F46" s="344" t="str">
        <f t="shared" si="1"/>
        <v>是</v>
      </c>
      <c r="G46" s="322" t="str">
        <f t="shared" si="2"/>
        <v>项</v>
      </c>
    </row>
    <row r="47" s="322" customFormat="1" ht="36" customHeight="1" spans="1:7">
      <c r="A47" s="348" t="s">
        <v>2608</v>
      </c>
      <c r="B47" s="345" t="s">
        <v>2609</v>
      </c>
      <c r="C47" s="346"/>
      <c r="D47" s="347">
        <v>1000</v>
      </c>
      <c r="E47" s="236" t="str">
        <f t="shared" si="0"/>
        <v/>
      </c>
      <c r="F47" s="344" t="str">
        <f t="shared" si="1"/>
        <v>是</v>
      </c>
      <c r="G47" s="322" t="str">
        <f t="shared" si="2"/>
        <v>项</v>
      </c>
    </row>
    <row r="48" s="322" customFormat="1" ht="36" customHeight="1" spans="1:7">
      <c r="A48" s="348" t="s">
        <v>2610</v>
      </c>
      <c r="B48" s="345" t="s">
        <v>2611</v>
      </c>
      <c r="C48" s="346">
        <v>7611</v>
      </c>
      <c r="D48" s="353">
        <f>5000+248-248</f>
        <v>5000</v>
      </c>
      <c r="E48" s="236">
        <f t="shared" si="0"/>
        <v>-0.343</v>
      </c>
      <c r="F48" s="344" t="str">
        <f t="shared" si="1"/>
        <v>是</v>
      </c>
      <c r="G48" s="322" t="str">
        <f t="shared" si="2"/>
        <v>项</v>
      </c>
    </row>
    <row r="49" s="322" customFormat="1" ht="36" customHeight="1" spans="1:7">
      <c r="A49" s="348" t="s">
        <v>2612</v>
      </c>
      <c r="B49" s="345" t="s">
        <v>2613</v>
      </c>
      <c r="C49" s="346"/>
      <c r="D49" s="347"/>
      <c r="E49" s="236" t="str">
        <f t="shared" si="0"/>
        <v/>
      </c>
      <c r="F49" s="344" t="str">
        <f t="shared" si="1"/>
        <v>否</v>
      </c>
      <c r="G49" s="322" t="str">
        <f t="shared" si="2"/>
        <v>项</v>
      </c>
    </row>
    <row r="50" s="322" customFormat="1" ht="36" customHeight="1" spans="1:7">
      <c r="A50" s="348" t="s">
        <v>2614</v>
      </c>
      <c r="B50" s="345" t="s">
        <v>2615</v>
      </c>
      <c r="C50" s="346"/>
      <c r="D50" s="347"/>
      <c r="E50" s="236" t="str">
        <f t="shared" si="0"/>
        <v/>
      </c>
      <c r="F50" s="344" t="str">
        <f t="shared" si="1"/>
        <v>否</v>
      </c>
      <c r="G50" s="322" t="str">
        <f t="shared" si="2"/>
        <v>项</v>
      </c>
    </row>
    <row r="51" s="322" customFormat="1" ht="36" customHeight="1" spans="1:7">
      <c r="A51" s="348" t="s">
        <v>2616</v>
      </c>
      <c r="B51" s="345" t="s">
        <v>2617</v>
      </c>
      <c r="C51" s="346"/>
      <c r="D51" s="347"/>
      <c r="E51" s="236" t="str">
        <f t="shared" si="0"/>
        <v/>
      </c>
      <c r="F51" s="344" t="str">
        <f t="shared" si="1"/>
        <v>否</v>
      </c>
      <c r="G51" s="322" t="str">
        <f t="shared" si="2"/>
        <v>项</v>
      </c>
    </row>
    <row r="52" s="322" customFormat="1" ht="36" customHeight="1" spans="1:7">
      <c r="A52" s="348" t="s">
        <v>2618</v>
      </c>
      <c r="B52" s="345" t="s">
        <v>2619</v>
      </c>
      <c r="C52" s="346"/>
      <c r="D52" s="347"/>
      <c r="E52" s="236" t="str">
        <f t="shared" si="0"/>
        <v/>
      </c>
      <c r="F52" s="344" t="str">
        <f t="shared" si="1"/>
        <v>否</v>
      </c>
      <c r="G52" s="322" t="str">
        <f t="shared" si="2"/>
        <v>项</v>
      </c>
    </row>
    <row r="53" s="322" customFormat="1" ht="36" customHeight="1" spans="1:7">
      <c r="A53" s="348" t="s">
        <v>2620</v>
      </c>
      <c r="B53" s="345" t="s">
        <v>2621</v>
      </c>
      <c r="C53" s="346"/>
      <c r="D53" s="347"/>
      <c r="E53" s="236" t="str">
        <f t="shared" si="0"/>
        <v/>
      </c>
      <c r="F53" s="344" t="str">
        <f t="shared" si="1"/>
        <v>否</v>
      </c>
      <c r="G53" s="322" t="str">
        <f t="shared" si="2"/>
        <v>项</v>
      </c>
    </row>
    <row r="54" s="322" customFormat="1" ht="36" customHeight="1" spans="1:7">
      <c r="A54" s="348" t="s">
        <v>2622</v>
      </c>
      <c r="B54" s="345" t="s">
        <v>2623</v>
      </c>
      <c r="C54" s="346"/>
      <c r="D54" s="347"/>
      <c r="E54" s="236" t="str">
        <f t="shared" si="0"/>
        <v/>
      </c>
      <c r="F54" s="344" t="str">
        <f t="shared" si="1"/>
        <v>否</v>
      </c>
      <c r="G54" s="322" t="str">
        <f t="shared" si="2"/>
        <v>项</v>
      </c>
    </row>
    <row r="55" s="322" customFormat="1" ht="36" customHeight="1" spans="1:7">
      <c r="A55" s="348" t="s">
        <v>2624</v>
      </c>
      <c r="B55" s="345" t="s">
        <v>2625</v>
      </c>
      <c r="C55" s="346"/>
      <c r="D55" s="347"/>
      <c r="E55" s="236" t="str">
        <f t="shared" si="0"/>
        <v/>
      </c>
      <c r="F55" s="344" t="str">
        <f t="shared" si="1"/>
        <v>否</v>
      </c>
      <c r="G55" s="322" t="str">
        <f t="shared" si="2"/>
        <v>项</v>
      </c>
    </row>
    <row r="56" s="322" customFormat="1" ht="36" customHeight="1" spans="1:7">
      <c r="A56" s="354">
        <v>2120814</v>
      </c>
      <c r="B56" s="355" t="s">
        <v>2627</v>
      </c>
      <c r="C56" s="346">
        <v>2343</v>
      </c>
      <c r="D56" s="353">
        <f>752+248</f>
        <v>1000</v>
      </c>
      <c r="E56" s="236">
        <f t="shared" si="0"/>
        <v>-0.573</v>
      </c>
      <c r="F56" s="344" t="str">
        <f t="shared" si="1"/>
        <v>是</v>
      </c>
      <c r="G56" s="322" t="str">
        <f t="shared" si="2"/>
        <v>项</v>
      </c>
    </row>
    <row r="57" s="322" customFormat="1" ht="36" customHeight="1" spans="1:7">
      <c r="A57" s="354">
        <v>2120815</v>
      </c>
      <c r="B57" s="355" t="s">
        <v>2629</v>
      </c>
      <c r="C57" s="346">
        <v>3000</v>
      </c>
      <c r="D57" s="347">
        <v>1000</v>
      </c>
      <c r="E57" s="236">
        <f t="shared" si="0"/>
        <v>-0.667</v>
      </c>
      <c r="F57" s="344" t="str">
        <f t="shared" si="1"/>
        <v>是</v>
      </c>
      <c r="G57" s="322" t="str">
        <f t="shared" si="2"/>
        <v>项</v>
      </c>
    </row>
    <row r="58" s="322" customFormat="1" ht="36" customHeight="1" spans="1:7">
      <c r="A58" s="348" t="s">
        <v>2632</v>
      </c>
      <c r="B58" s="345" t="s">
        <v>2633</v>
      </c>
      <c r="C58" s="346">
        <v>3439</v>
      </c>
      <c r="D58" s="347">
        <v>6474</v>
      </c>
      <c r="E58" s="236">
        <f t="shared" si="0"/>
        <v>0.883</v>
      </c>
      <c r="F58" s="344" t="str">
        <f t="shared" si="1"/>
        <v>是</v>
      </c>
      <c r="G58" s="322" t="str">
        <f t="shared" si="2"/>
        <v>项</v>
      </c>
    </row>
    <row r="59" s="322" customFormat="1" ht="36" customHeight="1" spans="1:7">
      <c r="A59" s="340" t="s">
        <v>2634</v>
      </c>
      <c r="B59" s="341" t="s">
        <v>2635</v>
      </c>
      <c r="C59" s="351">
        <f>SUM(C60:C62)</f>
        <v>0</v>
      </c>
      <c r="D59" s="352">
        <f>SUM(D60:D62)</f>
        <v>0</v>
      </c>
      <c r="E59" s="236" t="str">
        <f t="shared" si="0"/>
        <v/>
      </c>
      <c r="F59" s="344" t="str">
        <f t="shared" si="1"/>
        <v>否</v>
      </c>
      <c r="G59" s="322" t="str">
        <f t="shared" si="2"/>
        <v>款</v>
      </c>
    </row>
    <row r="60" s="322" customFormat="1" ht="36" customHeight="1" spans="1:7">
      <c r="A60" s="348" t="s">
        <v>2636</v>
      </c>
      <c r="B60" s="345" t="s">
        <v>2605</v>
      </c>
      <c r="C60" s="346"/>
      <c r="D60" s="347"/>
      <c r="E60" s="236" t="str">
        <f t="shared" si="0"/>
        <v/>
      </c>
      <c r="F60" s="344" t="str">
        <f t="shared" si="1"/>
        <v>否</v>
      </c>
      <c r="G60" s="322" t="str">
        <f t="shared" si="2"/>
        <v>项</v>
      </c>
    </row>
    <row r="61" s="322" customFormat="1" ht="36" customHeight="1" spans="1:7">
      <c r="A61" s="348" t="s">
        <v>2637</v>
      </c>
      <c r="B61" s="345" t="s">
        <v>2607</v>
      </c>
      <c r="C61" s="346"/>
      <c r="D61" s="347"/>
      <c r="E61" s="236" t="str">
        <f t="shared" si="0"/>
        <v/>
      </c>
      <c r="F61" s="344" t="str">
        <f t="shared" si="1"/>
        <v>否</v>
      </c>
      <c r="G61" s="322" t="str">
        <f t="shared" si="2"/>
        <v>项</v>
      </c>
    </row>
    <row r="62" s="322" customFormat="1" ht="36" customHeight="1" spans="1:7">
      <c r="A62" s="348" t="s">
        <v>2638</v>
      </c>
      <c r="B62" s="345" t="s">
        <v>2639</v>
      </c>
      <c r="C62" s="346"/>
      <c r="D62" s="347"/>
      <c r="E62" s="236" t="str">
        <f t="shared" si="0"/>
        <v/>
      </c>
      <c r="F62" s="344" t="str">
        <f t="shared" si="1"/>
        <v>否</v>
      </c>
      <c r="G62" s="322" t="str">
        <f t="shared" si="2"/>
        <v>项</v>
      </c>
    </row>
    <row r="63" s="322" customFormat="1" ht="36" customHeight="1" spans="1:7">
      <c r="A63" s="340" t="s">
        <v>2640</v>
      </c>
      <c r="B63" s="341" t="s">
        <v>2641</v>
      </c>
      <c r="C63" s="351"/>
      <c r="D63" s="352"/>
      <c r="E63" s="236" t="str">
        <f t="shared" si="0"/>
        <v/>
      </c>
      <c r="F63" s="344" t="str">
        <f t="shared" si="1"/>
        <v>否</v>
      </c>
      <c r="G63" s="322" t="str">
        <f t="shared" si="2"/>
        <v>款</v>
      </c>
    </row>
    <row r="64" s="322" customFormat="1" ht="36" customHeight="1" spans="1:7">
      <c r="A64" s="340" t="s">
        <v>2642</v>
      </c>
      <c r="B64" s="341" t="s">
        <v>2643</v>
      </c>
      <c r="C64" s="351">
        <f>SUM(C65:C69)</f>
        <v>200</v>
      </c>
      <c r="D64" s="352">
        <f>SUM(D65:D69)</f>
        <v>681</v>
      </c>
      <c r="E64" s="236">
        <f t="shared" si="0"/>
        <v>2.405</v>
      </c>
      <c r="F64" s="344" t="str">
        <f t="shared" si="1"/>
        <v>是</v>
      </c>
      <c r="G64" s="322" t="str">
        <f t="shared" si="2"/>
        <v>款</v>
      </c>
    </row>
    <row r="65" s="322" customFormat="1" ht="36" customHeight="1" spans="1:7">
      <c r="A65" s="348" t="s">
        <v>2644</v>
      </c>
      <c r="B65" s="345" t="s">
        <v>2645</v>
      </c>
      <c r="C65" s="346"/>
      <c r="D65" s="347"/>
      <c r="E65" s="236" t="str">
        <f t="shared" si="0"/>
        <v/>
      </c>
      <c r="F65" s="344" t="str">
        <f t="shared" si="1"/>
        <v>否</v>
      </c>
      <c r="G65" s="322" t="str">
        <f t="shared" si="2"/>
        <v>项</v>
      </c>
    </row>
    <row r="66" s="322" customFormat="1" ht="36" customHeight="1" spans="1:7">
      <c r="A66" s="348" t="s">
        <v>2646</v>
      </c>
      <c r="B66" s="345" t="s">
        <v>2647</v>
      </c>
      <c r="C66" s="346"/>
      <c r="D66" s="347"/>
      <c r="E66" s="236" t="str">
        <f t="shared" si="0"/>
        <v/>
      </c>
      <c r="F66" s="344" t="str">
        <f t="shared" si="1"/>
        <v>否</v>
      </c>
      <c r="G66" s="322" t="str">
        <f t="shared" si="2"/>
        <v>项</v>
      </c>
    </row>
    <row r="67" s="322" customFormat="1" ht="36" customHeight="1" spans="1:7">
      <c r="A67" s="348" t="s">
        <v>2648</v>
      </c>
      <c r="B67" s="345" t="s">
        <v>2649</v>
      </c>
      <c r="C67" s="346"/>
      <c r="D67" s="347"/>
      <c r="E67" s="236" t="str">
        <f t="shared" si="0"/>
        <v/>
      </c>
      <c r="F67" s="344" t="str">
        <f t="shared" si="1"/>
        <v>否</v>
      </c>
      <c r="G67" s="322" t="str">
        <f t="shared" si="2"/>
        <v>项</v>
      </c>
    </row>
    <row r="68" s="322" customFormat="1" ht="36" customHeight="1" spans="1:7">
      <c r="A68" s="348" t="s">
        <v>2650</v>
      </c>
      <c r="B68" s="345" t="s">
        <v>2651</v>
      </c>
      <c r="C68" s="346"/>
      <c r="D68" s="347"/>
      <c r="E68" s="236" t="str">
        <f t="shared" ref="E68:E131" si="3">IF(C68&gt;0,D68/C68-1,IF(C68&lt;0,-(D68/C68-1),""))</f>
        <v/>
      </c>
      <c r="F68" s="344" t="str">
        <f>IF(LEN(A68)=3,"是",IF(B68&lt;&gt;"",IF(SUM(C68:D68)&lt;&gt;0,"是","否"),"是"))</f>
        <v>否</v>
      </c>
      <c r="G68" s="322" t="str">
        <f>IF(LEN(A68)=3,"类",IF(LEN(A68)=5,"款","项"))</f>
        <v>项</v>
      </c>
    </row>
    <row r="69" s="322" customFormat="1" ht="36" customHeight="1" spans="1:7">
      <c r="A69" s="348" t="s">
        <v>2652</v>
      </c>
      <c r="B69" s="345" t="s">
        <v>2653</v>
      </c>
      <c r="C69" s="346">
        <v>200</v>
      </c>
      <c r="D69" s="347">
        <v>681</v>
      </c>
      <c r="E69" s="236">
        <f t="shared" si="3"/>
        <v>2.405</v>
      </c>
      <c r="F69" s="344" t="str">
        <f>IF(LEN(A69)=3,"是",IF(B69&lt;&gt;"",IF(SUM(C69:D69)&lt;&gt;0,"是","否"),"是"))</f>
        <v>是</v>
      </c>
      <c r="G69" s="322" t="str">
        <f>IF(LEN(A69)=3,"类",IF(LEN(A69)=5,"款","项"))</f>
        <v>项</v>
      </c>
    </row>
    <row r="70" s="322" customFormat="1" ht="36" customHeight="1" spans="1:7">
      <c r="A70" s="340" t="s">
        <v>2654</v>
      </c>
      <c r="B70" s="341" t="s">
        <v>2655</v>
      </c>
      <c r="C70" s="351">
        <f>SUM(C71:C73)</f>
        <v>1147</v>
      </c>
      <c r="D70" s="352">
        <f>SUM(D71:D73)</f>
        <v>1561</v>
      </c>
      <c r="E70" s="236">
        <f t="shared" si="3"/>
        <v>0.361</v>
      </c>
      <c r="F70" s="344" t="str">
        <f t="shared" ref="F70:F133" si="4">IF(LEN(A70)=3,"是",IF(B70&lt;&gt;"",IF(SUM(C70:D70)&lt;&gt;0,"是","否"),"是"))</f>
        <v>是</v>
      </c>
      <c r="G70" s="322" t="str">
        <f t="shared" ref="G70:G133" si="5">IF(LEN(A70)=3,"类",IF(LEN(A70)=5,"款","项"))</f>
        <v>款</v>
      </c>
    </row>
    <row r="71" s="322" customFormat="1" ht="36" customHeight="1" spans="1:7">
      <c r="A71" s="348" t="s">
        <v>2656</v>
      </c>
      <c r="B71" s="345" t="s">
        <v>2657</v>
      </c>
      <c r="C71" s="346">
        <v>1147</v>
      </c>
      <c r="D71" s="347">
        <v>1561</v>
      </c>
      <c r="E71" s="236">
        <f t="shared" si="3"/>
        <v>0.361</v>
      </c>
      <c r="F71" s="344" t="str">
        <f t="shared" si="4"/>
        <v>是</v>
      </c>
      <c r="G71" s="322" t="str">
        <f t="shared" si="5"/>
        <v>项</v>
      </c>
    </row>
    <row r="72" s="322" customFormat="1" ht="36" customHeight="1" spans="1:7">
      <c r="A72" s="348" t="s">
        <v>2658</v>
      </c>
      <c r="B72" s="345" t="s">
        <v>2659</v>
      </c>
      <c r="C72" s="346"/>
      <c r="D72" s="347"/>
      <c r="E72" s="236" t="str">
        <f t="shared" si="3"/>
        <v/>
      </c>
      <c r="F72" s="344" t="str">
        <f t="shared" si="4"/>
        <v>否</v>
      </c>
      <c r="G72" s="322" t="str">
        <f t="shared" si="5"/>
        <v>项</v>
      </c>
    </row>
    <row r="73" s="322" customFormat="1" ht="36" customHeight="1" spans="1:7">
      <c r="A73" s="348" t="s">
        <v>2660</v>
      </c>
      <c r="B73" s="345" t="s">
        <v>2661</v>
      </c>
      <c r="C73" s="346"/>
      <c r="D73" s="347"/>
      <c r="E73" s="236" t="str">
        <f t="shared" si="3"/>
        <v/>
      </c>
      <c r="F73" s="344" t="str">
        <f t="shared" si="4"/>
        <v>否</v>
      </c>
      <c r="G73" s="322" t="str">
        <f t="shared" si="5"/>
        <v>项</v>
      </c>
    </row>
    <row r="74" s="322" customFormat="1" ht="36" customHeight="1" spans="1:7">
      <c r="A74" s="340" t="s">
        <v>2662</v>
      </c>
      <c r="B74" s="341" t="s">
        <v>2663</v>
      </c>
      <c r="C74" s="351">
        <f>SUM(C75:C77)</f>
        <v>0</v>
      </c>
      <c r="D74" s="352">
        <f>SUM(D75:D77)</f>
        <v>0</v>
      </c>
      <c r="E74" s="236" t="str">
        <f t="shared" si="3"/>
        <v/>
      </c>
      <c r="F74" s="344" t="str">
        <f t="shared" si="4"/>
        <v>否</v>
      </c>
      <c r="G74" s="322" t="str">
        <f t="shared" si="5"/>
        <v>款</v>
      </c>
    </row>
    <row r="75" s="322" customFormat="1" ht="36" customHeight="1" spans="1:7">
      <c r="A75" s="348" t="s">
        <v>2664</v>
      </c>
      <c r="B75" s="345" t="s">
        <v>2605</v>
      </c>
      <c r="C75" s="346"/>
      <c r="D75" s="347"/>
      <c r="E75" s="236" t="str">
        <f t="shared" si="3"/>
        <v/>
      </c>
      <c r="F75" s="344" t="str">
        <f t="shared" si="4"/>
        <v>否</v>
      </c>
      <c r="G75" s="322" t="str">
        <f t="shared" si="5"/>
        <v>项</v>
      </c>
    </row>
    <row r="76" s="322" customFormat="1" ht="36" customHeight="1" spans="1:7">
      <c r="A76" s="348" t="s">
        <v>2665</v>
      </c>
      <c r="B76" s="345" t="s">
        <v>2607</v>
      </c>
      <c r="C76" s="346"/>
      <c r="D76" s="347"/>
      <c r="E76" s="236" t="str">
        <f t="shared" si="3"/>
        <v/>
      </c>
      <c r="F76" s="344" t="str">
        <f t="shared" si="4"/>
        <v>否</v>
      </c>
      <c r="G76" s="322" t="str">
        <f t="shared" si="5"/>
        <v>项</v>
      </c>
    </row>
    <row r="77" s="322" customFormat="1" ht="36" customHeight="1" spans="1:7">
      <c r="A77" s="348" t="s">
        <v>2666</v>
      </c>
      <c r="B77" s="345" t="s">
        <v>2667</v>
      </c>
      <c r="C77" s="346"/>
      <c r="D77" s="347"/>
      <c r="E77" s="236" t="str">
        <f t="shared" si="3"/>
        <v/>
      </c>
      <c r="F77" s="344" t="str">
        <f t="shared" si="4"/>
        <v>否</v>
      </c>
      <c r="G77" s="322" t="str">
        <f t="shared" si="5"/>
        <v>项</v>
      </c>
    </row>
    <row r="78" s="322" customFormat="1" ht="36" customHeight="1" spans="1:7">
      <c r="A78" s="340" t="s">
        <v>2668</v>
      </c>
      <c r="B78" s="341" t="s">
        <v>2669</v>
      </c>
      <c r="C78" s="351">
        <f>SUM(C79:C81)</f>
        <v>0</v>
      </c>
      <c r="D78" s="352">
        <f>SUM(D79:D81)</f>
        <v>0</v>
      </c>
      <c r="E78" s="236" t="str">
        <f t="shared" si="3"/>
        <v/>
      </c>
      <c r="F78" s="344" t="str">
        <f t="shared" si="4"/>
        <v>否</v>
      </c>
      <c r="G78" s="322" t="str">
        <f t="shared" si="5"/>
        <v>款</v>
      </c>
    </row>
    <row r="79" s="322" customFormat="1" ht="36" customHeight="1" spans="1:7">
      <c r="A79" s="348" t="s">
        <v>2670</v>
      </c>
      <c r="B79" s="345" t="s">
        <v>2605</v>
      </c>
      <c r="C79" s="346"/>
      <c r="D79" s="347"/>
      <c r="E79" s="236" t="str">
        <f t="shared" si="3"/>
        <v/>
      </c>
      <c r="F79" s="344" t="str">
        <f t="shared" si="4"/>
        <v>否</v>
      </c>
      <c r="G79" s="322" t="str">
        <f t="shared" si="5"/>
        <v>项</v>
      </c>
    </row>
    <row r="80" s="322" customFormat="1" ht="36" customHeight="1" spans="1:7">
      <c r="A80" s="348" t="s">
        <v>2671</v>
      </c>
      <c r="B80" s="345" t="s">
        <v>2607</v>
      </c>
      <c r="C80" s="346"/>
      <c r="D80" s="347"/>
      <c r="E80" s="236" t="str">
        <f t="shared" si="3"/>
        <v/>
      </c>
      <c r="F80" s="344" t="str">
        <f t="shared" si="4"/>
        <v>否</v>
      </c>
      <c r="G80" s="322" t="str">
        <f t="shared" si="5"/>
        <v>项</v>
      </c>
    </row>
    <row r="81" s="322" customFormat="1" ht="36" customHeight="1" spans="1:7">
      <c r="A81" s="348" t="s">
        <v>2672</v>
      </c>
      <c r="B81" s="345" t="s">
        <v>2673</v>
      </c>
      <c r="C81" s="346"/>
      <c r="D81" s="347"/>
      <c r="E81" s="236" t="str">
        <f t="shared" si="3"/>
        <v/>
      </c>
      <c r="F81" s="344" t="str">
        <f t="shared" si="4"/>
        <v>否</v>
      </c>
      <c r="G81" s="322" t="str">
        <f t="shared" si="5"/>
        <v>项</v>
      </c>
    </row>
    <row r="82" s="322" customFormat="1" ht="36" customHeight="1" spans="1:7">
      <c r="A82" s="340" t="s">
        <v>2674</v>
      </c>
      <c r="B82" s="341" t="s">
        <v>2675</v>
      </c>
      <c r="C82" s="351">
        <f>SUM(C83:C87)</f>
        <v>0</v>
      </c>
      <c r="D82" s="352">
        <f>SUM(D83:D87)</f>
        <v>0</v>
      </c>
      <c r="E82" s="236" t="str">
        <f t="shared" si="3"/>
        <v/>
      </c>
      <c r="F82" s="344" t="str">
        <f t="shared" si="4"/>
        <v>否</v>
      </c>
      <c r="G82" s="322" t="str">
        <f t="shared" si="5"/>
        <v>款</v>
      </c>
    </row>
    <row r="83" s="322" customFormat="1" ht="36" customHeight="1" spans="1:7">
      <c r="A83" s="348" t="s">
        <v>2676</v>
      </c>
      <c r="B83" s="345" t="s">
        <v>2645</v>
      </c>
      <c r="C83" s="346"/>
      <c r="D83" s="347"/>
      <c r="E83" s="236" t="str">
        <f t="shared" si="3"/>
        <v/>
      </c>
      <c r="F83" s="344" t="str">
        <f t="shared" si="4"/>
        <v>否</v>
      </c>
      <c r="G83" s="322" t="str">
        <f t="shared" si="5"/>
        <v>项</v>
      </c>
    </row>
    <row r="84" s="322" customFormat="1" ht="36" customHeight="1" spans="1:7">
      <c r="A84" s="348" t="s">
        <v>2677</v>
      </c>
      <c r="B84" s="345" t="s">
        <v>2647</v>
      </c>
      <c r="C84" s="346"/>
      <c r="D84" s="347"/>
      <c r="E84" s="236" t="str">
        <f t="shared" si="3"/>
        <v/>
      </c>
      <c r="F84" s="344" t="str">
        <f t="shared" si="4"/>
        <v>否</v>
      </c>
      <c r="G84" s="322" t="str">
        <f t="shared" si="5"/>
        <v>项</v>
      </c>
    </row>
    <row r="85" s="322" customFormat="1" ht="36" customHeight="1" spans="1:7">
      <c r="A85" s="348" t="s">
        <v>2678</v>
      </c>
      <c r="B85" s="345" t="s">
        <v>2649</v>
      </c>
      <c r="C85" s="346"/>
      <c r="D85" s="347"/>
      <c r="E85" s="236" t="str">
        <f t="shared" si="3"/>
        <v/>
      </c>
      <c r="F85" s="344" t="str">
        <f t="shared" si="4"/>
        <v>否</v>
      </c>
      <c r="G85" s="322" t="str">
        <f t="shared" si="5"/>
        <v>项</v>
      </c>
    </row>
    <row r="86" s="322" customFormat="1" ht="36" customHeight="1" spans="1:7">
      <c r="A86" s="348" t="s">
        <v>2679</v>
      </c>
      <c r="B86" s="345" t="s">
        <v>2651</v>
      </c>
      <c r="C86" s="346"/>
      <c r="D86" s="347"/>
      <c r="E86" s="236" t="str">
        <f t="shared" si="3"/>
        <v/>
      </c>
      <c r="F86" s="344" t="str">
        <f t="shared" si="4"/>
        <v>否</v>
      </c>
      <c r="G86" s="322" t="str">
        <f t="shared" si="5"/>
        <v>项</v>
      </c>
    </row>
    <row r="87" s="322" customFormat="1" ht="36" customHeight="1" spans="1:7">
      <c r="A87" s="348" t="s">
        <v>2680</v>
      </c>
      <c r="B87" s="345" t="s">
        <v>2681</v>
      </c>
      <c r="C87" s="346"/>
      <c r="D87" s="347"/>
      <c r="E87" s="236" t="str">
        <f t="shared" si="3"/>
        <v/>
      </c>
      <c r="F87" s="344" t="str">
        <f t="shared" si="4"/>
        <v>否</v>
      </c>
      <c r="G87" s="322" t="str">
        <f t="shared" si="5"/>
        <v>项</v>
      </c>
    </row>
    <row r="88" s="322" customFormat="1" ht="36" customHeight="1" spans="1:7">
      <c r="A88" s="340" t="s">
        <v>2682</v>
      </c>
      <c r="B88" s="341" t="s">
        <v>2683</v>
      </c>
      <c r="C88" s="351">
        <f>SUM(C89:C90)</f>
        <v>0</v>
      </c>
      <c r="D88" s="352">
        <f>SUM(D89:D90)</f>
        <v>0</v>
      </c>
      <c r="E88" s="236" t="str">
        <f t="shared" si="3"/>
        <v/>
      </c>
      <c r="F88" s="344" t="str">
        <f t="shared" si="4"/>
        <v>否</v>
      </c>
      <c r="G88" s="322" t="str">
        <f t="shared" si="5"/>
        <v>款</v>
      </c>
    </row>
    <row r="89" s="322" customFormat="1" ht="36" customHeight="1" spans="1:7">
      <c r="A89" s="348" t="s">
        <v>2684</v>
      </c>
      <c r="B89" s="345" t="s">
        <v>2657</v>
      </c>
      <c r="C89" s="346"/>
      <c r="D89" s="347"/>
      <c r="E89" s="236" t="str">
        <f t="shared" si="3"/>
        <v/>
      </c>
      <c r="F89" s="344" t="str">
        <f t="shared" si="4"/>
        <v>否</v>
      </c>
      <c r="G89" s="322" t="str">
        <f t="shared" si="5"/>
        <v>项</v>
      </c>
    </row>
    <row r="90" s="322" customFormat="1" ht="36" customHeight="1" spans="1:7">
      <c r="A90" s="348" t="s">
        <v>2685</v>
      </c>
      <c r="B90" s="345" t="s">
        <v>2686</v>
      </c>
      <c r="C90" s="346"/>
      <c r="D90" s="347"/>
      <c r="E90" s="236" t="str">
        <f t="shared" si="3"/>
        <v/>
      </c>
      <c r="F90" s="344" t="str">
        <f t="shared" si="4"/>
        <v>否</v>
      </c>
      <c r="G90" s="322" t="str">
        <f t="shared" si="5"/>
        <v>项</v>
      </c>
    </row>
    <row r="91" s="322" customFormat="1" ht="36" customHeight="1" spans="1:7">
      <c r="A91" s="340" t="s">
        <v>2687</v>
      </c>
      <c r="B91" s="341" t="s">
        <v>2688</v>
      </c>
      <c r="C91" s="351">
        <f>SUM(C92:C99)</f>
        <v>0</v>
      </c>
      <c r="D91" s="352">
        <f>SUM(D92:D99)</f>
        <v>0</v>
      </c>
      <c r="E91" s="236" t="str">
        <f t="shared" si="3"/>
        <v/>
      </c>
      <c r="F91" s="344" t="str">
        <f t="shared" si="4"/>
        <v>否</v>
      </c>
      <c r="G91" s="322" t="str">
        <f t="shared" si="5"/>
        <v>款</v>
      </c>
    </row>
    <row r="92" s="322" customFormat="1" ht="36" customHeight="1" spans="1:7">
      <c r="A92" s="348" t="s">
        <v>2689</v>
      </c>
      <c r="B92" s="345" t="s">
        <v>2605</v>
      </c>
      <c r="C92" s="346"/>
      <c r="D92" s="347"/>
      <c r="E92" s="236" t="str">
        <f t="shared" si="3"/>
        <v/>
      </c>
      <c r="F92" s="344" t="str">
        <f t="shared" si="4"/>
        <v>否</v>
      </c>
      <c r="G92" s="322" t="str">
        <f t="shared" si="5"/>
        <v>项</v>
      </c>
    </row>
    <row r="93" s="322" customFormat="1" ht="36" customHeight="1" spans="1:7">
      <c r="A93" s="348" t="s">
        <v>2690</v>
      </c>
      <c r="B93" s="345" t="s">
        <v>2607</v>
      </c>
      <c r="C93" s="346"/>
      <c r="D93" s="347"/>
      <c r="E93" s="236" t="str">
        <f t="shared" si="3"/>
        <v/>
      </c>
      <c r="F93" s="344" t="str">
        <f t="shared" si="4"/>
        <v>否</v>
      </c>
      <c r="G93" s="322" t="str">
        <f t="shared" si="5"/>
        <v>项</v>
      </c>
    </row>
    <row r="94" s="322" customFormat="1" ht="36" customHeight="1" spans="1:7">
      <c r="A94" s="348" t="s">
        <v>2691</v>
      </c>
      <c r="B94" s="345" t="s">
        <v>2609</v>
      </c>
      <c r="C94" s="346"/>
      <c r="D94" s="347"/>
      <c r="E94" s="236" t="str">
        <f t="shared" si="3"/>
        <v/>
      </c>
      <c r="F94" s="344" t="str">
        <f t="shared" si="4"/>
        <v>否</v>
      </c>
      <c r="G94" s="322" t="str">
        <f t="shared" si="5"/>
        <v>项</v>
      </c>
    </row>
    <row r="95" s="322" customFormat="1" ht="36" customHeight="1" spans="1:7">
      <c r="A95" s="348" t="s">
        <v>2692</v>
      </c>
      <c r="B95" s="345" t="s">
        <v>2611</v>
      </c>
      <c r="C95" s="346"/>
      <c r="D95" s="347"/>
      <c r="E95" s="236" t="str">
        <f t="shared" si="3"/>
        <v/>
      </c>
      <c r="F95" s="344" t="str">
        <f t="shared" si="4"/>
        <v>否</v>
      </c>
      <c r="G95" s="322" t="str">
        <f t="shared" si="5"/>
        <v>项</v>
      </c>
    </row>
    <row r="96" s="322" customFormat="1" ht="36" customHeight="1" spans="1:7">
      <c r="A96" s="348" t="s">
        <v>2693</v>
      </c>
      <c r="B96" s="345" t="s">
        <v>2617</v>
      </c>
      <c r="C96" s="346"/>
      <c r="D96" s="347"/>
      <c r="E96" s="236" t="str">
        <f t="shared" si="3"/>
        <v/>
      </c>
      <c r="F96" s="344" t="str">
        <f t="shared" si="4"/>
        <v>否</v>
      </c>
      <c r="G96" s="322" t="str">
        <f t="shared" si="5"/>
        <v>项</v>
      </c>
    </row>
    <row r="97" s="322" customFormat="1" ht="36" customHeight="1" spans="1:7">
      <c r="A97" s="348" t="s">
        <v>2694</v>
      </c>
      <c r="B97" s="345" t="s">
        <v>2621</v>
      </c>
      <c r="C97" s="346"/>
      <c r="D97" s="347"/>
      <c r="E97" s="236" t="str">
        <f t="shared" si="3"/>
        <v/>
      </c>
      <c r="F97" s="344" t="str">
        <f t="shared" si="4"/>
        <v>否</v>
      </c>
      <c r="G97" s="322" t="str">
        <f t="shared" si="5"/>
        <v>项</v>
      </c>
    </row>
    <row r="98" s="322" customFormat="1" ht="36" customHeight="1" spans="1:7">
      <c r="A98" s="348" t="s">
        <v>2695</v>
      </c>
      <c r="B98" s="345" t="s">
        <v>2623</v>
      </c>
      <c r="C98" s="346"/>
      <c r="D98" s="347"/>
      <c r="E98" s="236" t="str">
        <f t="shared" si="3"/>
        <v/>
      </c>
      <c r="F98" s="344" t="str">
        <f t="shared" si="4"/>
        <v>否</v>
      </c>
      <c r="G98" s="322" t="str">
        <f t="shared" si="5"/>
        <v>项</v>
      </c>
    </row>
    <row r="99" s="322" customFormat="1" ht="36" customHeight="1" spans="1:7">
      <c r="A99" s="348" t="s">
        <v>2696</v>
      </c>
      <c r="B99" s="345" t="s">
        <v>2697</v>
      </c>
      <c r="C99" s="346"/>
      <c r="D99" s="347"/>
      <c r="E99" s="236" t="str">
        <f t="shared" si="3"/>
        <v/>
      </c>
      <c r="F99" s="344" t="str">
        <f t="shared" si="4"/>
        <v>否</v>
      </c>
      <c r="G99" s="322" t="str">
        <f t="shared" si="5"/>
        <v>项</v>
      </c>
    </row>
    <row r="100" s="322" customFormat="1" ht="36" customHeight="1" spans="1:7">
      <c r="A100" s="340" t="s">
        <v>67</v>
      </c>
      <c r="B100" s="341" t="s">
        <v>2698</v>
      </c>
      <c r="C100" s="342">
        <f>SUM(C101,C106,C111,C116,C124)</f>
        <v>3745</v>
      </c>
      <c r="D100" s="343">
        <f>SUM(D101,D106,D111,D116,D124)</f>
        <v>4252</v>
      </c>
      <c r="E100" s="236">
        <f t="shared" si="3"/>
        <v>0.135</v>
      </c>
      <c r="F100" s="344" t="str">
        <f t="shared" si="4"/>
        <v>是</v>
      </c>
      <c r="G100" s="322" t="str">
        <f t="shared" si="5"/>
        <v>类</v>
      </c>
    </row>
    <row r="101" s="322" customFormat="1" ht="36" customHeight="1" spans="1:7">
      <c r="A101" s="340" t="s">
        <v>2699</v>
      </c>
      <c r="B101" s="341" t="s">
        <v>2700</v>
      </c>
      <c r="C101" s="342">
        <f>SUM(C102:C105)</f>
        <v>3745</v>
      </c>
      <c r="D101" s="343">
        <f>SUM(D102:D105)</f>
        <v>2719</v>
      </c>
      <c r="E101" s="236">
        <f t="shared" si="3"/>
        <v>-0.274</v>
      </c>
      <c r="F101" s="344" t="str">
        <f t="shared" si="4"/>
        <v>是</v>
      </c>
      <c r="G101" s="322" t="str">
        <f t="shared" si="5"/>
        <v>款</v>
      </c>
    </row>
    <row r="102" s="322" customFormat="1" ht="36" customHeight="1" spans="1:7">
      <c r="A102" s="348" t="s">
        <v>2701</v>
      </c>
      <c r="B102" s="345" t="s">
        <v>2575</v>
      </c>
      <c r="C102" s="346">
        <v>2145</v>
      </c>
      <c r="D102" s="347">
        <v>1599</v>
      </c>
      <c r="E102" s="236">
        <f t="shared" si="3"/>
        <v>-0.255</v>
      </c>
      <c r="F102" s="344" t="str">
        <f t="shared" si="4"/>
        <v>是</v>
      </c>
      <c r="G102" s="322" t="str">
        <f t="shared" si="5"/>
        <v>项</v>
      </c>
    </row>
    <row r="103" s="322" customFormat="1" ht="36" customHeight="1" spans="1:7">
      <c r="A103" s="348" t="s">
        <v>2702</v>
      </c>
      <c r="B103" s="345" t="s">
        <v>2703</v>
      </c>
      <c r="C103" s="346"/>
      <c r="D103" s="347"/>
      <c r="E103" s="236" t="str">
        <f t="shared" si="3"/>
        <v/>
      </c>
      <c r="F103" s="344" t="str">
        <f t="shared" si="4"/>
        <v>否</v>
      </c>
      <c r="G103" s="322" t="str">
        <f t="shared" si="5"/>
        <v>项</v>
      </c>
    </row>
    <row r="104" s="322" customFormat="1" ht="36" customHeight="1" spans="1:7">
      <c r="A104" s="348" t="s">
        <v>2704</v>
      </c>
      <c r="B104" s="345" t="s">
        <v>2705</v>
      </c>
      <c r="C104" s="346"/>
      <c r="D104" s="347"/>
      <c r="E104" s="236" t="str">
        <f t="shared" si="3"/>
        <v/>
      </c>
      <c r="F104" s="344" t="str">
        <f t="shared" si="4"/>
        <v>否</v>
      </c>
      <c r="G104" s="322" t="str">
        <f t="shared" si="5"/>
        <v>项</v>
      </c>
    </row>
    <row r="105" s="322" customFormat="1" ht="36" customHeight="1" spans="1:7">
      <c r="A105" s="348" t="s">
        <v>2706</v>
      </c>
      <c r="B105" s="345" t="s">
        <v>2707</v>
      </c>
      <c r="C105" s="346">
        <v>1600</v>
      </c>
      <c r="D105" s="347">
        <v>1120</v>
      </c>
      <c r="E105" s="236">
        <f t="shared" si="3"/>
        <v>-0.3</v>
      </c>
      <c r="F105" s="344" t="str">
        <f t="shared" si="4"/>
        <v>是</v>
      </c>
      <c r="G105" s="322" t="str">
        <f t="shared" si="5"/>
        <v>项</v>
      </c>
    </row>
    <row r="106" s="322" customFormat="1" ht="36" customHeight="1" spans="1:7">
      <c r="A106" s="340" t="s">
        <v>2708</v>
      </c>
      <c r="B106" s="341" t="s">
        <v>2709</v>
      </c>
      <c r="C106" s="351">
        <f>SUM(C107:C110)</f>
        <v>0</v>
      </c>
      <c r="D106" s="352">
        <f>SUM(D107:D110)</f>
        <v>0</v>
      </c>
      <c r="E106" s="236" t="str">
        <f t="shared" si="3"/>
        <v/>
      </c>
      <c r="F106" s="344" t="str">
        <f t="shared" si="4"/>
        <v>否</v>
      </c>
      <c r="G106" s="322" t="str">
        <f t="shared" si="5"/>
        <v>款</v>
      </c>
    </row>
    <row r="107" s="322" customFormat="1" ht="36" customHeight="1" spans="1:7">
      <c r="A107" s="348" t="s">
        <v>2710</v>
      </c>
      <c r="B107" s="345" t="s">
        <v>2575</v>
      </c>
      <c r="C107" s="346"/>
      <c r="D107" s="347"/>
      <c r="E107" s="236" t="str">
        <f t="shared" si="3"/>
        <v/>
      </c>
      <c r="F107" s="344" t="str">
        <f t="shared" si="4"/>
        <v>否</v>
      </c>
      <c r="G107" s="322" t="str">
        <f t="shared" si="5"/>
        <v>项</v>
      </c>
    </row>
    <row r="108" s="322" customFormat="1" ht="36" customHeight="1" spans="1:7">
      <c r="A108" s="348" t="s">
        <v>2711</v>
      </c>
      <c r="B108" s="345" t="s">
        <v>2703</v>
      </c>
      <c r="C108" s="346"/>
      <c r="D108" s="347"/>
      <c r="E108" s="236" t="str">
        <f t="shared" si="3"/>
        <v/>
      </c>
      <c r="F108" s="344" t="str">
        <f t="shared" si="4"/>
        <v>否</v>
      </c>
      <c r="G108" s="322" t="str">
        <f t="shared" si="5"/>
        <v>项</v>
      </c>
    </row>
    <row r="109" s="322" customFormat="1" ht="36" customHeight="1" spans="1:7">
      <c r="A109" s="348" t="s">
        <v>2712</v>
      </c>
      <c r="B109" s="345" t="s">
        <v>2713</v>
      </c>
      <c r="C109" s="346"/>
      <c r="D109" s="347"/>
      <c r="E109" s="236" t="str">
        <f t="shared" si="3"/>
        <v/>
      </c>
      <c r="F109" s="344" t="str">
        <f t="shared" si="4"/>
        <v>否</v>
      </c>
      <c r="G109" s="322" t="str">
        <f t="shared" si="5"/>
        <v>项</v>
      </c>
    </row>
    <row r="110" s="322" customFormat="1" ht="36" customHeight="1" spans="1:7">
      <c r="A110" s="348" t="s">
        <v>2714</v>
      </c>
      <c r="B110" s="345" t="s">
        <v>2715</v>
      </c>
      <c r="C110" s="346"/>
      <c r="D110" s="347"/>
      <c r="E110" s="236" t="str">
        <f t="shared" si="3"/>
        <v/>
      </c>
      <c r="F110" s="344" t="str">
        <f t="shared" si="4"/>
        <v>否</v>
      </c>
      <c r="G110" s="322" t="str">
        <f t="shared" si="5"/>
        <v>项</v>
      </c>
    </row>
    <row r="111" s="322" customFormat="1" ht="36" customHeight="1" spans="1:7">
      <c r="A111" s="340" t="s">
        <v>2716</v>
      </c>
      <c r="B111" s="341" t="s">
        <v>2717</v>
      </c>
      <c r="C111" s="342"/>
      <c r="D111" s="343"/>
      <c r="E111" s="236" t="str">
        <f t="shared" si="3"/>
        <v/>
      </c>
      <c r="F111" s="344" t="str">
        <f t="shared" si="4"/>
        <v>否</v>
      </c>
      <c r="G111" s="322" t="str">
        <f t="shared" si="5"/>
        <v>款</v>
      </c>
    </row>
    <row r="112" s="322" customFormat="1" ht="36" customHeight="1" spans="1:7">
      <c r="A112" s="348" t="s">
        <v>2718</v>
      </c>
      <c r="B112" s="345" t="s">
        <v>2719</v>
      </c>
      <c r="C112" s="346"/>
      <c r="D112" s="347"/>
      <c r="E112" s="236" t="str">
        <f t="shared" si="3"/>
        <v/>
      </c>
      <c r="F112" s="344" t="str">
        <f t="shared" si="4"/>
        <v>否</v>
      </c>
      <c r="G112" s="322" t="str">
        <f t="shared" si="5"/>
        <v>项</v>
      </c>
    </row>
    <row r="113" s="322" customFormat="1" ht="36" customHeight="1" spans="1:7">
      <c r="A113" s="348" t="s">
        <v>2720</v>
      </c>
      <c r="B113" s="345" t="s">
        <v>2721</v>
      </c>
      <c r="C113" s="346"/>
      <c r="D113" s="347"/>
      <c r="E113" s="236" t="str">
        <f t="shared" si="3"/>
        <v/>
      </c>
      <c r="F113" s="344" t="str">
        <f t="shared" si="4"/>
        <v>否</v>
      </c>
      <c r="G113" s="322" t="str">
        <f t="shared" si="5"/>
        <v>项</v>
      </c>
    </row>
    <row r="114" s="322" customFormat="1" ht="36" customHeight="1" spans="1:7">
      <c r="A114" s="348" t="s">
        <v>2722</v>
      </c>
      <c r="B114" s="345" t="s">
        <v>2723</v>
      </c>
      <c r="C114" s="346"/>
      <c r="D114" s="347"/>
      <c r="E114" s="236" t="str">
        <f t="shared" si="3"/>
        <v/>
      </c>
      <c r="F114" s="344" t="str">
        <f t="shared" si="4"/>
        <v>否</v>
      </c>
      <c r="G114" s="322" t="str">
        <f t="shared" si="5"/>
        <v>项</v>
      </c>
    </row>
    <row r="115" s="322" customFormat="1" ht="36" customHeight="1" spans="1:7">
      <c r="A115" s="348" t="s">
        <v>2724</v>
      </c>
      <c r="B115" s="345" t="s">
        <v>2725</v>
      </c>
      <c r="C115" s="349"/>
      <c r="D115" s="350"/>
      <c r="E115" s="236" t="str">
        <f t="shared" si="3"/>
        <v/>
      </c>
      <c r="F115" s="344" t="str">
        <f t="shared" si="4"/>
        <v>否</v>
      </c>
      <c r="G115" s="322" t="str">
        <f t="shared" si="5"/>
        <v>项</v>
      </c>
    </row>
    <row r="116" s="322" customFormat="1" ht="36" customHeight="1" spans="1:7">
      <c r="A116" s="356">
        <v>21370</v>
      </c>
      <c r="B116" s="341" t="s">
        <v>2726</v>
      </c>
      <c r="C116" s="351">
        <f>SUM(C117:C118)</f>
        <v>0</v>
      </c>
      <c r="D116" s="352">
        <f>SUM(D117:D118)</f>
        <v>0</v>
      </c>
      <c r="E116" s="236" t="str">
        <f t="shared" si="3"/>
        <v/>
      </c>
      <c r="F116" s="344" t="str">
        <f t="shared" si="4"/>
        <v>否</v>
      </c>
      <c r="G116" s="322" t="str">
        <f t="shared" si="5"/>
        <v>款</v>
      </c>
    </row>
    <row r="117" s="322" customFormat="1" ht="36" customHeight="1" spans="1:7">
      <c r="A117" s="357">
        <v>2137001</v>
      </c>
      <c r="B117" s="345" t="s">
        <v>2575</v>
      </c>
      <c r="C117" s="346"/>
      <c r="D117" s="347"/>
      <c r="E117" s="236" t="str">
        <f t="shared" si="3"/>
        <v/>
      </c>
      <c r="F117" s="344" t="str">
        <f t="shared" si="4"/>
        <v>否</v>
      </c>
      <c r="G117" s="322" t="str">
        <f t="shared" si="5"/>
        <v>项</v>
      </c>
    </row>
    <row r="118" s="322" customFormat="1" ht="36" customHeight="1" spans="1:7">
      <c r="A118" s="357">
        <v>2137099</v>
      </c>
      <c r="B118" s="345" t="s">
        <v>2727</v>
      </c>
      <c r="C118" s="346"/>
      <c r="D118" s="347"/>
      <c r="E118" s="236" t="str">
        <f t="shared" si="3"/>
        <v/>
      </c>
      <c r="F118" s="344" t="str">
        <f t="shared" si="4"/>
        <v>否</v>
      </c>
      <c r="G118" s="322" t="str">
        <f t="shared" si="5"/>
        <v>项</v>
      </c>
    </row>
    <row r="119" s="322" customFormat="1" ht="36" customHeight="1" spans="1:7">
      <c r="A119" s="356">
        <v>21371</v>
      </c>
      <c r="B119" s="341" t="s">
        <v>2728</v>
      </c>
      <c r="C119" s="351">
        <f>SUM(C120:C123)</f>
        <v>0</v>
      </c>
      <c r="D119" s="352">
        <f>SUM(D120:D123)</f>
        <v>0</v>
      </c>
      <c r="E119" s="236" t="str">
        <f t="shared" si="3"/>
        <v/>
      </c>
      <c r="F119" s="344" t="str">
        <f t="shared" si="4"/>
        <v>否</v>
      </c>
      <c r="G119" s="322" t="str">
        <f t="shared" si="5"/>
        <v>款</v>
      </c>
    </row>
    <row r="120" s="322" customFormat="1" ht="36" customHeight="1" spans="1:7">
      <c r="A120" s="357">
        <v>2137101</v>
      </c>
      <c r="B120" s="345" t="s">
        <v>2719</v>
      </c>
      <c r="C120" s="346"/>
      <c r="D120" s="347"/>
      <c r="E120" s="236" t="str">
        <f t="shared" si="3"/>
        <v/>
      </c>
      <c r="F120" s="344" t="str">
        <f t="shared" si="4"/>
        <v>否</v>
      </c>
      <c r="G120" s="322" t="str">
        <f t="shared" si="5"/>
        <v>项</v>
      </c>
    </row>
    <row r="121" s="322" customFormat="1" ht="36" customHeight="1" spans="1:7">
      <c r="A121" s="357">
        <v>2137102</v>
      </c>
      <c r="B121" s="345" t="s">
        <v>2729</v>
      </c>
      <c r="C121" s="346"/>
      <c r="D121" s="347"/>
      <c r="E121" s="236" t="str">
        <f t="shared" si="3"/>
        <v/>
      </c>
      <c r="F121" s="344" t="str">
        <f t="shared" si="4"/>
        <v>否</v>
      </c>
      <c r="G121" s="322" t="str">
        <f t="shared" si="5"/>
        <v>项</v>
      </c>
    </row>
    <row r="122" s="322" customFormat="1" ht="36" customHeight="1" spans="1:7">
      <c r="A122" s="357">
        <v>2137103</v>
      </c>
      <c r="B122" s="345" t="s">
        <v>2723</v>
      </c>
      <c r="C122" s="346"/>
      <c r="D122" s="347"/>
      <c r="E122" s="236" t="str">
        <f t="shared" si="3"/>
        <v/>
      </c>
      <c r="F122" s="344" t="str">
        <f t="shared" si="4"/>
        <v>否</v>
      </c>
      <c r="G122" s="322" t="str">
        <f t="shared" si="5"/>
        <v>项</v>
      </c>
    </row>
    <row r="123" s="322" customFormat="1" ht="36" customHeight="1" spans="1:7">
      <c r="A123" s="357">
        <v>2137199</v>
      </c>
      <c r="B123" s="345" t="s">
        <v>2730</v>
      </c>
      <c r="C123" s="346"/>
      <c r="D123" s="347"/>
      <c r="E123" s="236" t="str">
        <f t="shared" si="3"/>
        <v/>
      </c>
      <c r="F123" s="344" t="str">
        <f t="shared" si="4"/>
        <v>否</v>
      </c>
      <c r="G123" s="322" t="str">
        <f t="shared" si="5"/>
        <v>项</v>
      </c>
    </row>
    <row r="124" s="322" customFormat="1" ht="36" customHeight="1" spans="1:7">
      <c r="A124" s="358">
        <v>21372</v>
      </c>
      <c r="B124" s="359" t="s">
        <v>2731</v>
      </c>
      <c r="C124" s="351">
        <f>SUM(C125:C127)</f>
        <v>0</v>
      </c>
      <c r="D124" s="352">
        <f>SUM(D125:D127)</f>
        <v>1533</v>
      </c>
      <c r="E124" s="236" t="str">
        <f t="shared" si="3"/>
        <v/>
      </c>
      <c r="F124" s="344" t="str">
        <f t="shared" si="4"/>
        <v>是</v>
      </c>
      <c r="G124" s="322" t="str">
        <f t="shared" si="5"/>
        <v>款</v>
      </c>
    </row>
    <row r="125" s="322" customFormat="1" ht="36" customHeight="1" spans="1:7">
      <c r="A125" s="358">
        <v>2137201</v>
      </c>
      <c r="B125" s="360" t="s">
        <v>2732</v>
      </c>
      <c r="C125" s="346"/>
      <c r="D125" s="347">
        <v>65</v>
      </c>
      <c r="E125" s="236" t="str">
        <f t="shared" si="3"/>
        <v/>
      </c>
      <c r="F125" s="344" t="str">
        <f t="shared" si="4"/>
        <v>是</v>
      </c>
      <c r="G125" s="322" t="str">
        <f t="shared" si="5"/>
        <v>项</v>
      </c>
    </row>
    <row r="126" s="322" customFormat="1" ht="36" customHeight="1" spans="1:7">
      <c r="A126" s="358">
        <v>2137202</v>
      </c>
      <c r="B126" s="360" t="s">
        <v>2733</v>
      </c>
      <c r="C126" s="346"/>
      <c r="D126" s="347">
        <v>1468</v>
      </c>
      <c r="E126" s="236" t="str">
        <f t="shared" si="3"/>
        <v/>
      </c>
      <c r="F126" s="344" t="str">
        <f t="shared" si="4"/>
        <v>是</v>
      </c>
      <c r="G126" s="322" t="str">
        <f t="shared" si="5"/>
        <v>项</v>
      </c>
    </row>
    <row r="127" s="322" customFormat="1" ht="36" customHeight="1" spans="1:7">
      <c r="A127" s="358">
        <v>2137299</v>
      </c>
      <c r="B127" s="360" t="s">
        <v>2734</v>
      </c>
      <c r="C127" s="346"/>
      <c r="D127" s="347"/>
      <c r="E127" s="236" t="str">
        <f t="shared" si="3"/>
        <v/>
      </c>
      <c r="F127" s="344" t="str">
        <f t="shared" si="4"/>
        <v>否</v>
      </c>
      <c r="G127" s="322" t="str">
        <f t="shared" si="5"/>
        <v>项</v>
      </c>
    </row>
    <row r="128" s="322" customFormat="1" ht="36" customHeight="1" spans="1:7">
      <c r="A128" s="340" t="s">
        <v>69</v>
      </c>
      <c r="B128" s="341" t="s">
        <v>2735</v>
      </c>
      <c r="C128" s="342"/>
      <c r="D128" s="343"/>
      <c r="E128" s="236" t="str">
        <f t="shared" si="3"/>
        <v/>
      </c>
      <c r="F128" s="344" t="str">
        <f t="shared" si="4"/>
        <v>是</v>
      </c>
      <c r="G128" s="322" t="str">
        <f t="shared" si="5"/>
        <v>类</v>
      </c>
    </row>
    <row r="129" s="322" customFormat="1" ht="36" customHeight="1" spans="1:7">
      <c r="A129" s="340" t="s">
        <v>2736</v>
      </c>
      <c r="B129" s="341" t="s">
        <v>2737</v>
      </c>
      <c r="C129" s="351">
        <f>SUM(C130:C133)</f>
        <v>0</v>
      </c>
      <c r="D129" s="352">
        <f>SUM(D130:D133)</f>
        <v>0</v>
      </c>
      <c r="E129" s="236" t="str">
        <f t="shared" si="3"/>
        <v/>
      </c>
      <c r="F129" s="344" t="str">
        <f t="shared" si="4"/>
        <v>否</v>
      </c>
      <c r="G129" s="322" t="str">
        <f t="shared" si="5"/>
        <v>款</v>
      </c>
    </row>
    <row r="130" s="322" customFormat="1" ht="36" customHeight="1" spans="1:7">
      <c r="A130" s="348" t="s">
        <v>2738</v>
      </c>
      <c r="B130" s="345" t="s">
        <v>2739</v>
      </c>
      <c r="C130" s="346"/>
      <c r="D130" s="347"/>
      <c r="E130" s="236" t="str">
        <f t="shared" si="3"/>
        <v/>
      </c>
      <c r="F130" s="344" t="str">
        <f t="shared" si="4"/>
        <v>否</v>
      </c>
      <c r="G130" s="322" t="str">
        <f t="shared" si="5"/>
        <v>项</v>
      </c>
    </row>
    <row r="131" s="322" customFormat="1" ht="36" customHeight="1" spans="1:7">
      <c r="A131" s="348" t="s">
        <v>2740</v>
      </c>
      <c r="B131" s="345" t="s">
        <v>2741</v>
      </c>
      <c r="C131" s="346"/>
      <c r="D131" s="347"/>
      <c r="E131" s="236" t="str">
        <f t="shared" si="3"/>
        <v/>
      </c>
      <c r="F131" s="344" t="str">
        <f t="shared" si="4"/>
        <v>否</v>
      </c>
      <c r="G131" s="322" t="str">
        <f t="shared" si="5"/>
        <v>项</v>
      </c>
    </row>
    <row r="132" s="322" customFormat="1" ht="36" customHeight="1" spans="1:7">
      <c r="A132" s="348" t="s">
        <v>2742</v>
      </c>
      <c r="B132" s="345" t="s">
        <v>2743</v>
      </c>
      <c r="C132" s="346"/>
      <c r="D132" s="347"/>
      <c r="E132" s="236" t="str">
        <f t="shared" ref="E132:E195" si="6">IF(C132&gt;0,D132/C132-1,IF(C132&lt;0,-(D132/C132-1),""))</f>
        <v/>
      </c>
      <c r="F132" s="344" t="str">
        <f t="shared" si="4"/>
        <v>否</v>
      </c>
      <c r="G132" s="322" t="str">
        <f t="shared" si="5"/>
        <v>项</v>
      </c>
    </row>
    <row r="133" s="322" customFormat="1" ht="36" customHeight="1" spans="1:7">
      <c r="A133" s="348" t="s">
        <v>2744</v>
      </c>
      <c r="B133" s="345" t="s">
        <v>2745</v>
      </c>
      <c r="C133" s="346"/>
      <c r="D133" s="347"/>
      <c r="E133" s="236" t="str">
        <f t="shared" si="6"/>
        <v/>
      </c>
      <c r="F133" s="344" t="str">
        <f t="shared" si="4"/>
        <v>否</v>
      </c>
      <c r="G133" s="322" t="str">
        <f t="shared" si="5"/>
        <v>项</v>
      </c>
    </row>
    <row r="134" s="322" customFormat="1" ht="36" customHeight="1" spans="1:7">
      <c r="A134" s="340" t="s">
        <v>2746</v>
      </c>
      <c r="B134" s="341" t="s">
        <v>2747</v>
      </c>
      <c r="C134" s="342"/>
      <c r="D134" s="343"/>
      <c r="E134" s="236" t="str">
        <f t="shared" si="6"/>
        <v/>
      </c>
      <c r="F134" s="344" t="str">
        <f>IF(LEN(A134)=3,"是",IF(B134&lt;&gt;"",IF(SUM(C134:D134)&lt;&gt;0,"是","否"),"是"))</f>
        <v>否</v>
      </c>
      <c r="G134" s="322" t="str">
        <f>IF(LEN(A134)=3,"类",IF(LEN(A134)=5,"款","项"))</f>
        <v>款</v>
      </c>
    </row>
    <row r="135" s="322" customFormat="1" ht="36" customHeight="1" spans="1:7">
      <c r="A135" s="348" t="s">
        <v>2748</v>
      </c>
      <c r="B135" s="345" t="s">
        <v>2743</v>
      </c>
      <c r="C135" s="346"/>
      <c r="D135" s="347"/>
      <c r="E135" s="236" t="str">
        <f t="shared" si="6"/>
        <v/>
      </c>
      <c r="F135" s="344" t="str">
        <f>IF(LEN(A135)=3,"是",IF(B135&lt;&gt;"",IF(SUM(C135:D135)&lt;&gt;0,"是","否"),"是"))</f>
        <v>否</v>
      </c>
      <c r="G135" s="322" t="str">
        <f>IF(LEN(A135)=3,"类",IF(LEN(A135)=5,"款","项"))</f>
        <v>项</v>
      </c>
    </row>
    <row r="136" s="322" customFormat="1" ht="36" customHeight="1" spans="1:7">
      <c r="A136" s="348" t="s">
        <v>2749</v>
      </c>
      <c r="B136" s="345" t="s">
        <v>2750</v>
      </c>
      <c r="C136" s="346"/>
      <c r="D136" s="347"/>
      <c r="E136" s="236" t="str">
        <f t="shared" si="6"/>
        <v/>
      </c>
      <c r="F136" s="344" t="str">
        <f>IF(LEN(A136)=3,"是",IF(B136&lt;&gt;"",IF(SUM(C136:D136)&lt;&gt;0,"是","否"),"是"))</f>
        <v>否</v>
      </c>
      <c r="G136" s="322" t="str">
        <f>IF(LEN(A136)=3,"类",IF(LEN(A136)=5,"款","项"))</f>
        <v>项</v>
      </c>
    </row>
    <row r="137" s="322" customFormat="1" ht="36" customHeight="1" spans="1:7">
      <c r="A137" s="348" t="s">
        <v>2751</v>
      </c>
      <c r="B137" s="345" t="s">
        <v>2752</v>
      </c>
      <c r="C137" s="346"/>
      <c r="D137" s="347"/>
      <c r="E137" s="236" t="str">
        <f t="shared" si="6"/>
        <v/>
      </c>
      <c r="F137" s="344" t="str">
        <f>IF(LEN(A137)=3,"是",IF(B137&lt;&gt;"",IF(SUM(C137:D137)&lt;&gt;0,"是","否"),"是"))</f>
        <v>否</v>
      </c>
      <c r="G137" s="322" t="str">
        <f>IF(LEN(A137)=3,"类",IF(LEN(A137)=5,"款","项"))</f>
        <v>项</v>
      </c>
    </row>
    <row r="138" s="322" customFormat="1" ht="36" customHeight="1" spans="1:7">
      <c r="A138" s="348" t="s">
        <v>2753</v>
      </c>
      <c r="B138" s="345" t="s">
        <v>2754</v>
      </c>
      <c r="C138" s="349"/>
      <c r="D138" s="350"/>
      <c r="E138" s="236" t="str">
        <f t="shared" si="6"/>
        <v/>
      </c>
      <c r="F138" s="344" t="str">
        <f t="shared" ref="F138:F201" si="7">IF(LEN(A138)=3,"是",IF(B138&lt;&gt;"",IF(SUM(C138:D138)&lt;&gt;0,"是","否"),"是"))</f>
        <v>否</v>
      </c>
      <c r="G138" s="322" t="str">
        <f t="shared" ref="G138:G201" si="8">IF(LEN(A138)=3,"类",IF(LEN(A138)=5,"款","项"))</f>
        <v>项</v>
      </c>
    </row>
    <row r="139" s="322" customFormat="1" ht="36" customHeight="1" spans="1:7">
      <c r="A139" s="340" t="s">
        <v>2755</v>
      </c>
      <c r="B139" s="341" t="s">
        <v>2756</v>
      </c>
      <c r="C139" s="342"/>
      <c r="D139" s="343"/>
      <c r="E139" s="236" t="str">
        <f t="shared" si="6"/>
        <v/>
      </c>
      <c r="F139" s="344" t="str">
        <f t="shared" si="7"/>
        <v>否</v>
      </c>
      <c r="G139" s="322" t="str">
        <f t="shared" si="8"/>
        <v>款</v>
      </c>
    </row>
    <row r="140" s="322" customFormat="1" ht="36" customHeight="1" spans="1:7">
      <c r="A140" s="348" t="s">
        <v>2757</v>
      </c>
      <c r="B140" s="345" t="s">
        <v>2758</v>
      </c>
      <c r="C140" s="346"/>
      <c r="D140" s="347"/>
      <c r="E140" s="236" t="str">
        <f t="shared" si="6"/>
        <v/>
      </c>
      <c r="F140" s="344" t="str">
        <f t="shared" si="7"/>
        <v>否</v>
      </c>
      <c r="G140" s="322" t="str">
        <f t="shared" si="8"/>
        <v>项</v>
      </c>
    </row>
    <row r="141" s="322" customFormat="1" ht="36" customHeight="1" spans="1:7">
      <c r="A141" s="348" t="s">
        <v>2759</v>
      </c>
      <c r="B141" s="345" t="s">
        <v>2760</v>
      </c>
      <c r="C141" s="349"/>
      <c r="D141" s="350"/>
      <c r="E141" s="236" t="str">
        <f t="shared" si="6"/>
        <v/>
      </c>
      <c r="F141" s="344" t="str">
        <f t="shared" si="7"/>
        <v>否</v>
      </c>
      <c r="G141" s="322" t="str">
        <f t="shared" si="8"/>
        <v>项</v>
      </c>
    </row>
    <row r="142" s="322" customFormat="1" ht="36" customHeight="1" spans="1:7">
      <c r="A142" s="348" t="s">
        <v>2761</v>
      </c>
      <c r="B142" s="345" t="s">
        <v>2762</v>
      </c>
      <c r="C142" s="349"/>
      <c r="D142" s="350"/>
      <c r="E142" s="236" t="str">
        <f t="shared" si="6"/>
        <v/>
      </c>
      <c r="F142" s="344" t="str">
        <f t="shared" si="7"/>
        <v>否</v>
      </c>
      <c r="G142" s="322" t="str">
        <f t="shared" si="8"/>
        <v>项</v>
      </c>
    </row>
    <row r="143" s="322" customFormat="1" ht="36" customHeight="1" spans="1:7">
      <c r="A143" s="348" t="s">
        <v>2763</v>
      </c>
      <c r="B143" s="345" t="s">
        <v>2764</v>
      </c>
      <c r="C143" s="346"/>
      <c r="D143" s="347"/>
      <c r="E143" s="236" t="str">
        <f t="shared" si="6"/>
        <v/>
      </c>
      <c r="F143" s="344" t="str">
        <f t="shared" si="7"/>
        <v>否</v>
      </c>
      <c r="G143" s="322" t="str">
        <f t="shared" si="8"/>
        <v>项</v>
      </c>
    </row>
    <row r="144" s="322" customFormat="1" ht="36" customHeight="1" spans="1:7">
      <c r="A144" s="340" t="s">
        <v>2765</v>
      </c>
      <c r="B144" s="341" t="s">
        <v>2766</v>
      </c>
      <c r="C144" s="351">
        <f>SUM(C145:C152)</f>
        <v>0</v>
      </c>
      <c r="D144" s="352">
        <f>SUM(D145:D152)</f>
        <v>0</v>
      </c>
      <c r="E144" s="236" t="str">
        <f t="shared" si="6"/>
        <v/>
      </c>
      <c r="F144" s="344" t="str">
        <f t="shared" si="7"/>
        <v>否</v>
      </c>
      <c r="G144" s="322" t="str">
        <f t="shared" si="8"/>
        <v>款</v>
      </c>
    </row>
    <row r="145" s="322" customFormat="1" ht="36" customHeight="1" spans="1:7">
      <c r="A145" s="348" t="s">
        <v>2767</v>
      </c>
      <c r="B145" s="345" t="s">
        <v>2768</v>
      </c>
      <c r="C145" s="346"/>
      <c r="D145" s="347"/>
      <c r="E145" s="236" t="str">
        <f t="shared" si="6"/>
        <v/>
      </c>
      <c r="F145" s="344" t="str">
        <f t="shared" si="7"/>
        <v>否</v>
      </c>
      <c r="G145" s="322" t="str">
        <f t="shared" si="8"/>
        <v>项</v>
      </c>
    </row>
    <row r="146" s="322" customFormat="1" ht="36" customHeight="1" spans="1:7">
      <c r="A146" s="348" t="s">
        <v>2769</v>
      </c>
      <c r="B146" s="345" t="s">
        <v>2770</v>
      </c>
      <c r="C146" s="346"/>
      <c r="D146" s="347"/>
      <c r="E146" s="236" t="str">
        <f t="shared" si="6"/>
        <v/>
      </c>
      <c r="F146" s="344" t="str">
        <f t="shared" si="7"/>
        <v>否</v>
      </c>
      <c r="G146" s="322" t="str">
        <f t="shared" si="8"/>
        <v>项</v>
      </c>
    </row>
    <row r="147" s="322" customFormat="1" ht="36" customHeight="1" spans="1:7">
      <c r="A147" s="348" t="s">
        <v>2771</v>
      </c>
      <c r="B147" s="345" t="s">
        <v>2772</v>
      </c>
      <c r="C147" s="346"/>
      <c r="D147" s="347"/>
      <c r="E147" s="236" t="str">
        <f t="shared" si="6"/>
        <v/>
      </c>
      <c r="F147" s="344" t="str">
        <f t="shared" si="7"/>
        <v>否</v>
      </c>
      <c r="G147" s="322" t="str">
        <f t="shared" si="8"/>
        <v>项</v>
      </c>
    </row>
    <row r="148" s="322" customFormat="1" ht="36" customHeight="1" spans="1:7">
      <c r="A148" s="348" t="s">
        <v>2773</v>
      </c>
      <c r="B148" s="345" t="s">
        <v>2774</v>
      </c>
      <c r="C148" s="346"/>
      <c r="D148" s="347"/>
      <c r="E148" s="236" t="str">
        <f t="shared" si="6"/>
        <v/>
      </c>
      <c r="F148" s="344" t="str">
        <f t="shared" si="7"/>
        <v>否</v>
      </c>
      <c r="G148" s="322" t="str">
        <f t="shared" si="8"/>
        <v>项</v>
      </c>
    </row>
    <row r="149" s="322" customFormat="1" ht="36" customHeight="1" spans="1:7">
      <c r="A149" s="348" t="s">
        <v>2775</v>
      </c>
      <c r="B149" s="345" t="s">
        <v>2776</v>
      </c>
      <c r="C149" s="346"/>
      <c r="D149" s="347"/>
      <c r="E149" s="236" t="str">
        <f t="shared" si="6"/>
        <v/>
      </c>
      <c r="F149" s="344" t="str">
        <f t="shared" si="7"/>
        <v>否</v>
      </c>
      <c r="G149" s="322" t="str">
        <f t="shared" si="8"/>
        <v>项</v>
      </c>
    </row>
    <row r="150" s="322" customFormat="1" ht="36" customHeight="1" spans="1:7">
      <c r="A150" s="348" t="s">
        <v>2777</v>
      </c>
      <c r="B150" s="345" t="s">
        <v>2778</v>
      </c>
      <c r="C150" s="346"/>
      <c r="D150" s="347"/>
      <c r="E150" s="236" t="str">
        <f t="shared" si="6"/>
        <v/>
      </c>
      <c r="F150" s="344" t="str">
        <f t="shared" si="7"/>
        <v>否</v>
      </c>
      <c r="G150" s="322" t="str">
        <f t="shared" si="8"/>
        <v>项</v>
      </c>
    </row>
    <row r="151" s="322" customFormat="1" ht="36" customHeight="1" spans="1:7">
      <c r="A151" s="348" t="s">
        <v>2779</v>
      </c>
      <c r="B151" s="345" t="s">
        <v>2780</v>
      </c>
      <c r="C151" s="346"/>
      <c r="D151" s="347"/>
      <c r="E151" s="236" t="str">
        <f t="shared" si="6"/>
        <v/>
      </c>
      <c r="F151" s="344" t="str">
        <f t="shared" si="7"/>
        <v>否</v>
      </c>
      <c r="G151" s="322" t="str">
        <f t="shared" si="8"/>
        <v>项</v>
      </c>
    </row>
    <row r="152" s="322" customFormat="1" ht="36" customHeight="1" spans="1:7">
      <c r="A152" s="348" t="s">
        <v>2781</v>
      </c>
      <c r="B152" s="345" t="s">
        <v>2782</v>
      </c>
      <c r="C152" s="346"/>
      <c r="D152" s="347"/>
      <c r="E152" s="236" t="str">
        <f t="shared" si="6"/>
        <v/>
      </c>
      <c r="F152" s="344" t="str">
        <f t="shared" si="7"/>
        <v>否</v>
      </c>
      <c r="G152" s="322" t="str">
        <f t="shared" si="8"/>
        <v>项</v>
      </c>
    </row>
    <row r="153" s="322" customFormat="1" ht="36" customHeight="1" spans="1:7">
      <c r="A153" s="340" t="s">
        <v>2783</v>
      </c>
      <c r="B153" s="341" t="s">
        <v>2784</v>
      </c>
      <c r="C153" s="351">
        <f>SUM(C154:C159)</f>
        <v>0</v>
      </c>
      <c r="D153" s="352">
        <f>SUM(D154:D159)</f>
        <v>0</v>
      </c>
      <c r="E153" s="236" t="str">
        <f t="shared" si="6"/>
        <v/>
      </c>
      <c r="F153" s="344" t="str">
        <f t="shared" si="7"/>
        <v>否</v>
      </c>
      <c r="G153" s="322" t="str">
        <f t="shared" si="8"/>
        <v>款</v>
      </c>
    </row>
    <row r="154" s="322" customFormat="1" ht="36" customHeight="1" spans="1:7">
      <c r="A154" s="348" t="s">
        <v>2785</v>
      </c>
      <c r="B154" s="345" t="s">
        <v>2786</v>
      </c>
      <c r="C154" s="346"/>
      <c r="D154" s="347"/>
      <c r="E154" s="236" t="str">
        <f t="shared" si="6"/>
        <v/>
      </c>
      <c r="F154" s="344" t="str">
        <f t="shared" si="7"/>
        <v>否</v>
      </c>
      <c r="G154" s="322" t="str">
        <f t="shared" si="8"/>
        <v>项</v>
      </c>
    </row>
    <row r="155" s="322" customFormat="1" ht="36" customHeight="1" spans="1:7">
      <c r="A155" s="348" t="s">
        <v>2787</v>
      </c>
      <c r="B155" s="345" t="s">
        <v>2788</v>
      </c>
      <c r="C155" s="346"/>
      <c r="D155" s="347"/>
      <c r="E155" s="236" t="str">
        <f t="shared" si="6"/>
        <v/>
      </c>
      <c r="F155" s="344" t="str">
        <f t="shared" si="7"/>
        <v>否</v>
      </c>
      <c r="G155" s="322" t="str">
        <f t="shared" si="8"/>
        <v>项</v>
      </c>
    </row>
    <row r="156" s="322" customFormat="1" ht="36" customHeight="1" spans="1:7">
      <c r="A156" s="348" t="s">
        <v>2789</v>
      </c>
      <c r="B156" s="345" t="s">
        <v>2790</v>
      </c>
      <c r="C156" s="346"/>
      <c r="D156" s="347"/>
      <c r="E156" s="236" t="str">
        <f t="shared" si="6"/>
        <v/>
      </c>
      <c r="F156" s="344" t="str">
        <f t="shared" si="7"/>
        <v>否</v>
      </c>
      <c r="G156" s="322" t="str">
        <f t="shared" si="8"/>
        <v>项</v>
      </c>
    </row>
    <row r="157" s="322" customFormat="1" ht="36" customHeight="1" spans="1:7">
      <c r="A157" s="348" t="s">
        <v>2791</v>
      </c>
      <c r="B157" s="345" t="s">
        <v>2792</v>
      </c>
      <c r="C157" s="346"/>
      <c r="D157" s="347"/>
      <c r="E157" s="236" t="str">
        <f t="shared" si="6"/>
        <v/>
      </c>
      <c r="F157" s="344" t="str">
        <f t="shared" si="7"/>
        <v>否</v>
      </c>
      <c r="G157" s="322" t="str">
        <f t="shared" si="8"/>
        <v>项</v>
      </c>
    </row>
    <row r="158" s="322" customFormat="1" ht="36" customHeight="1" spans="1:7">
      <c r="A158" s="348" t="s">
        <v>2793</v>
      </c>
      <c r="B158" s="345" t="s">
        <v>2794</v>
      </c>
      <c r="C158" s="346"/>
      <c r="D158" s="347"/>
      <c r="E158" s="236" t="str">
        <f t="shared" si="6"/>
        <v/>
      </c>
      <c r="F158" s="344" t="str">
        <f t="shared" si="7"/>
        <v>否</v>
      </c>
      <c r="G158" s="322" t="str">
        <f t="shared" si="8"/>
        <v>项</v>
      </c>
    </row>
    <row r="159" s="322" customFormat="1" ht="36" customHeight="1" spans="1:7">
      <c r="A159" s="348" t="s">
        <v>2795</v>
      </c>
      <c r="B159" s="345" t="s">
        <v>2796</v>
      </c>
      <c r="C159" s="346"/>
      <c r="D159" s="347"/>
      <c r="E159" s="236" t="str">
        <f t="shared" si="6"/>
        <v/>
      </c>
      <c r="F159" s="344" t="str">
        <f t="shared" si="7"/>
        <v>否</v>
      </c>
      <c r="G159" s="322" t="str">
        <f t="shared" si="8"/>
        <v>项</v>
      </c>
    </row>
    <row r="160" s="322" customFormat="1" ht="36" customHeight="1" spans="1:7">
      <c r="A160" s="340" t="s">
        <v>2797</v>
      </c>
      <c r="B160" s="341" t="s">
        <v>2798</v>
      </c>
      <c r="C160" s="342"/>
      <c r="D160" s="343"/>
      <c r="E160" s="236" t="str">
        <f t="shared" si="6"/>
        <v/>
      </c>
      <c r="F160" s="344" t="str">
        <f t="shared" si="7"/>
        <v>否</v>
      </c>
      <c r="G160" s="322" t="str">
        <f t="shared" si="8"/>
        <v>款</v>
      </c>
    </row>
    <row r="161" s="322" customFormat="1" ht="36" customHeight="1" spans="1:7">
      <c r="A161" s="348" t="s">
        <v>2799</v>
      </c>
      <c r="B161" s="345" t="s">
        <v>2800</v>
      </c>
      <c r="C161" s="349"/>
      <c r="D161" s="350"/>
      <c r="E161" s="236" t="str">
        <f t="shared" si="6"/>
        <v/>
      </c>
      <c r="F161" s="344" t="str">
        <f t="shared" si="7"/>
        <v>否</v>
      </c>
      <c r="G161" s="322" t="str">
        <f t="shared" si="8"/>
        <v>项</v>
      </c>
    </row>
    <row r="162" s="322" customFormat="1" ht="36" customHeight="1" spans="1:7">
      <c r="A162" s="348" t="s">
        <v>2801</v>
      </c>
      <c r="B162" s="345" t="s">
        <v>2802</v>
      </c>
      <c r="C162" s="346"/>
      <c r="D162" s="347"/>
      <c r="E162" s="236" t="str">
        <f t="shared" si="6"/>
        <v/>
      </c>
      <c r="F162" s="344" t="str">
        <f t="shared" si="7"/>
        <v>否</v>
      </c>
      <c r="G162" s="322" t="str">
        <f t="shared" si="8"/>
        <v>项</v>
      </c>
    </row>
    <row r="163" s="322" customFormat="1" ht="36" customHeight="1" spans="1:7">
      <c r="A163" s="348" t="s">
        <v>2803</v>
      </c>
      <c r="B163" s="345" t="s">
        <v>2804</v>
      </c>
      <c r="C163" s="349"/>
      <c r="D163" s="350"/>
      <c r="E163" s="236" t="str">
        <f t="shared" si="6"/>
        <v/>
      </c>
      <c r="F163" s="344" t="str">
        <f t="shared" si="7"/>
        <v>否</v>
      </c>
      <c r="G163" s="322" t="str">
        <f t="shared" si="8"/>
        <v>项</v>
      </c>
    </row>
    <row r="164" s="322" customFormat="1" ht="36" customHeight="1" spans="1:7">
      <c r="A164" s="348" t="s">
        <v>2805</v>
      </c>
      <c r="B164" s="345" t="s">
        <v>2806</v>
      </c>
      <c r="C164" s="349"/>
      <c r="D164" s="350"/>
      <c r="E164" s="236" t="str">
        <f t="shared" si="6"/>
        <v/>
      </c>
      <c r="F164" s="344" t="str">
        <f t="shared" si="7"/>
        <v>否</v>
      </c>
      <c r="G164" s="322" t="str">
        <f t="shared" si="8"/>
        <v>项</v>
      </c>
    </row>
    <row r="165" s="322" customFormat="1" ht="36" customHeight="1" spans="1:7">
      <c r="A165" s="348" t="s">
        <v>2807</v>
      </c>
      <c r="B165" s="345" t="s">
        <v>2808</v>
      </c>
      <c r="C165" s="346"/>
      <c r="D165" s="347"/>
      <c r="E165" s="236" t="str">
        <f t="shared" si="6"/>
        <v/>
      </c>
      <c r="F165" s="344" t="str">
        <f t="shared" si="7"/>
        <v>否</v>
      </c>
      <c r="G165" s="322" t="str">
        <f t="shared" si="8"/>
        <v>项</v>
      </c>
    </row>
    <row r="166" s="322" customFormat="1" ht="36" customHeight="1" spans="1:7">
      <c r="A166" s="348" t="s">
        <v>2809</v>
      </c>
      <c r="B166" s="345" t="s">
        <v>2810</v>
      </c>
      <c r="C166" s="346"/>
      <c r="D166" s="347"/>
      <c r="E166" s="236" t="str">
        <f t="shared" si="6"/>
        <v/>
      </c>
      <c r="F166" s="344" t="str">
        <f t="shared" si="7"/>
        <v>否</v>
      </c>
      <c r="G166" s="322" t="str">
        <f t="shared" si="8"/>
        <v>项</v>
      </c>
    </row>
    <row r="167" s="322" customFormat="1" ht="36" customHeight="1" spans="1:7">
      <c r="A167" s="348" t="s">
        <v>2811</v>
      </c>
      <c r="B167" s="345" t="s">
        <v>2812</v>
      </c>
      <c r="C167" s="346"/>
      <c r="D167" s="347"/>
      <c r="E167" s="236" t="str">
        <f t="shared" si="6"/>
        <v/>
      </c>
      <c r="F167" s="344" t="str">
        <f t="shared" si="7"/>
        <v>否</v>
      </c>
      <c r="G167" s="322" t="str">
        <f t="shared" si="8"/>
        <v>项</v>
      </c>
    </row>
    <row r="168" s="322" customFormat="1" ht="36" customHeight="1" spans="1:7">
      <c r="A168" s="348" t="s">
        <v>2813</v>
      </c>
      <c r="B168" s="345" t="s">
        <v>2814</v>
      </c>
      <c r="C168" s="346"/>
      <c r="D168" s="347"/>
      <c r="E168" s="236" t="str">
        <f t="shared" si="6"/>
        <v/>
      </c>
      <c r="F168" s="344" t="str">
        <f t="shared" si="7"/>
        <v>否</v>
      </c>
      <c r="G168" s="322" t="str">
        <f t="shared" si="8"/>
        <v>项</v>
      </c>
    </row>
    <row r="169" s="322" customFormat="1" ht="36" customHeight="1" spans="1:7">
      <c r="A169" s="340" t="s">
        <v>2815</v>
      </c>
      <c r="B169" s="341" t="s">
        <v>2816</v>
      </c>
      <c r="C169" s="351">
        <f>SUM(C170:C171)</f>
        <v>0</v>
      </c>
      <c r="D169" s="352">
        <f>SUM(D170:D171)</f>
        <v>0</v>
      </c>
      <c r="E169" s="236" t="str">
        <f t="shared" si="6"/>
        <v/>
      </c>
      <c r="F169" s="344" t="str">
        <f t="shared" si="7"/>
        <v>否</v>
      </c>
      <c r="G169" s="322" t="str">
        <f t="shared" si="8"/>
        <v>款</v>
      </c>
    </row>
    <row r="170" s="322" customFormat="1" ht="36" customHeight="1" spans="1:7">
      <c r="A170" s="348" t="s">
        <v>2817</v>
      </c>
      <c r="B170" s="345" t="s">
        <v>2739</v>
      </c>
      <c r="C170" s="346"/>
      <c r="D170" s="347"/>
      <c r="E170" s="236" t="str">
        <f t="shared" si="6"/>
        <v/>
      </c>
      <c r="F170" s="344" t="str">
        <f t="shared" si="7"/>
        <v>否</v>
      </c>
      <c r="G170" s="322" t="str">
        <f t="shared" si="8"/>
        <v>项</v>
      </c>
    </row>
    <row r="171" s="322" customFormat="1" ht="36" customHeight="1" spans="1:7">
      <c r="A171" s="348" t="s">
        <v>2818</v>
      </c>
      <c r="B171" s="345" t="s">
        <v>2819</v>
      </c>
      <c r="C171" s="346"/>
      <c r="D171" s="347"/>
      <c r="E171" s="236" t="str">
        <f t="shared" si="6"/>
        <v/>
      </c>
      <c r="F171" s="344" t="str">
        <f t="shared" si="7"/>
        <v>否</v>
      </c>
      <c r="G171" s="322" t="str">
        <f t="shared" si="8"/>
        <v>项</v>
      </c>
    </row>
    <row r="172" s="322" customFormat="1" ht="36" customHeight="1" spans="1:7">
      <c r="A172" s="340" t="s">
        <v>2820</v>
      </c>
      <c r="B172" s="341" t="s">
        <v>2821</v>
      </c>
      <c r="C172" s="351">
        <f>SUM(C173:C174)</f>
        <v>0</v>
      </c>
      <c r="D172" s="352">
        <f>SUM(D173:D174)</f>
        <v>0</v>
      </c>
      <c r="E172" s="236" t="str">
        <f t="shared" si="6"/>
        <v/>
      </c>
      <c r="F172" s="344" t="str">
        <f t="shared" si="7"/>
        <v>否</v>
      </c>
      <c r="G172" s="322" t="str">
        <f t="shared" si="8"/>
        <v>款</v>
      </c>
    </row>
    <row r="173" s="322" customFormat="1" ht="36" customHeight="1" spans="1:7">
      <c r="A173" s="348" t="s">
        <v>2822</v>
      </c>
      <c r="B173" s="345" t="s">
        <v>2739</v>
      </c>
      <c r="C173" s="346"/>
      <c r="D173" s="347"/>
      <c r="E173" s="236" t="str">
        <f t="shared" si="6"/>
        <v/>
      </c>
      <c r="F173" s="344" t="str">
        <f t="shared" si="7"/>
        <v>否</v>
      </c>
      <c r="G173" s="322" t="str">
        <f t="shared" si="8"/>
        <v>项</v>
      </c>
    </row>
    <row r="174" s="322" customFormat="1" ht="36" customHeight="1" spans="1:7">
      <c r="A174" s="348" t="s">
        <v>2823</v>
      </c>
      <c r="B174" s="345" t="s">
        <v>2824</v>
      </c>
      <c r="C174" s="346"/>
      <c r="D174" s="347"/>
      <c r="E174" s="236" t="str">
        <f t="shared" si="6"/>
        <v/>
      </c>
      <c r="F174" s="344" t="str">
        <f t="shared" si="7"/>
        <v>否</v>
      </c>
      <c r="G174" s="322" t="str">
        <f t="shared" si="8"/>
        <v>项</v>
      </c>
    </row>
    <row r="175" s="322" customFormat="1" ht="36" customHeight="1" spans="1:7">
      <c r="A175" s="340" t="s">
        <v>2825</v>
      </c>
      <c r="B175" s="341" t="s">
        <v>2826</v>
      </c>
      <c r="C175" s="351"/>
      <c r="D175" s="352"/>
      <c r="E175" s="236" t="str">
        <f t="shared" si="6"/>
        <v/>
      </c>
      <c r="F175" s="344" t="str">
        <f t="shared" si="7"/>
        <v>否</v>
      </c>
      <c r="G175" s="322" t="str">
        <f t="shared" si="8"/>
        <v>款</v>
      </c>
    </row>
    <row r="176" s="322" customFormat="1" ht="36" customHeight="1" spans="1:7">
      <c r="A176" s="340" t="s">
        <v>2827</v>
      </c>
      <c r="B176" s="341" t="s">
        <v>2828</v>
      </c>
      <c r="C176" s="351">
        <f>SUM(C177:C179)</f>
        <v>0</v>
      </c>
      <c r="D176" s="352">
        <f>SUM(D177:D179)</f>
        <v>0</v>
      </c>
      <c r="E176" s="236" t="str">
        <f t="shared" si="6"/>
        <v/>
      </c>
      <c r="F176" s="344" t="str">
        <f t="shared" si="7"/>
        <v>否</v>
      </c>
      <c r="G176" s="322" t="str">
        <f t="shared" si="8"/>
        <v>款</v>
      </c>
    </row>
    <row r="177" s="322" customFormat="1" ht="36" customHeight="1" spans="1:7">
      <c r="A177" s="348" t="s">
        <v>2829</v>
      </c>
      <c r="B177" s="345" t="s">
        <v>2758</v>
      </c>
      <c r="C177" s="346"/>
      <c r="D177" s="347"/>
      <c r="E177" s="236" t="str">
        <f t="shared" si="6"/>
        <v/>
      </c>
      <c r="F177" s="344" t="str">
        <f t="shared" si="7"/>
        <v>否</v>
      </c>
      <c r="G177" s="322" t="str">
        <f t="shared" si="8"/>
        <v>项</v>
      </c>
    </row>
    <row r="178" s="322" customFormat="1" ht="36" customHeight="1" spans="1:7">
      <c r="A178" s="348" t="s">
        <v>2830</v>
      </c>
      <c r="B178" s="345" t="s">
        <v>2762</v>
      </c>
      <c r="C178" s="346"/>
      <c r="D178" s="347"/>
      <c r="E178" s="236" t="str">
        <f t="shared" si="6"/>
        <v/>
      </c>
      <c r="F178" s="344" t="str">
        <f t="shared" si="7"/>
        <v>否</v>
      </c>
      <c r="G178" s="322" t="str">
        <f t="shared" si="8"/>
        <v>项</v>
      </c>
    </row>
    <row r="179" s="322" customFormat="1" ht="36" customHeight="1" spans="1:7">
      <c r="A179" s="348" t="s">
        <v>2831</v>
      </c>
      <c r="B179" s="345" t="s">
        <v>2832</v>
      </c>
      <c r="C179" s="346"/>
      <c r="D179" s="347"/>
      <c r="E179" s="236" t="str">
        <f t="shared" si="6"/>
        <v/>
      </c>
      <c r="F179" s="344" t="str">
        <f t="shared" si="7"/>
        <v>否</v>
      </c>
      <c r="G179" s="322" t="str">
        <f t="shared" si="8"/>
        <v>项</v>
      </c>
    </row>
    <row r="180" s="322" customFormat="1" ht="36" customHeight="1" spans="1:7">
      <c r="A180" s="340" t="s">
        <v>71</v>
      </c>
      <c r="B180" s="341" t="s">
        <v>2833</v>
      </c>
      <c r="C180" s="342"/>
      <c r="D180" s="343"/>
      <c r="E180" s="236" t="str">
        <f t="shared" si="6"/>
        <v/>
      </c>
      <c r="F180" s="344" t="str">
        <f t="shared" si="7"/>
        <v>是</v>
      </c>
      <c r="G180" s="322" t="str">
        <f t="shared" si="8"/>
        <v>类</v>
      </c>
    </row>
    <row r="181" s="322" customFormat="1" ht="36" customHeight="1" spans="1:7">
      <c r="A181" s="340" t="s">
        <v>2834</v>
      </c>
      <c r="B181" s="341" t="s">
        <v>2835</v>
      </c>
      <c r="C181" s="342"/>
      <c r="D181" s="343"/>
      <c r="E181" s="236" t="str">
        <f t="shared" si="6"/>
        <v/>
      </c>
      <c r="F181" s="344" t="str">
        <f t="shared" si="7"/>
        <v>否</v>
      </c>
      <c r="G181" s="322" t="str">
        <f t="shared" si="8"/>
        <v>款</v>
      </c>
    </row>
    <row r="182" s="322" customFormat="1" ht="36" customHeight="1" spans="1:7">
      <c r="A182" s="348" t="s">
        <v>2836</v>
      </c>
      <c r="B182" s="345" t="s">
        <v>2837</v>
      </c>
      <c r="C182" s="349"/>
      <c r="D182" s="350"/>
      <c r="E182" s="236" t="str">
        <f t="shared" si="6"/>
        <v/>
      </c>
      <c r="F182" s="344" t="str">
        <f t="shared" si="7"/>
        <v>否</v>
      </c>
      <c r="G182" s="322" t="str">
        <f t="shared" si="8"/>
        <v>项</v>
      </c>
    </row>
    <row r="183" s="322" customFormat="1" ht="36" customHeight="1" spans="1:7">
      <c r="A183" s="348" t="s">
        <v>2838</v>
      </c>
      <c r="B183" s="345" t="s">
        <v>2839</v>
      </c>
      <c r="C183" s="346"/>
      <c r="D183" s="347"/>
      <c r="E183" s="236" t="str">
        <f t="shared" si="6"/>
        <v/>
      </c>
      <c r="F183" s="344" t="str">
        <f t="shared" si="7"/>
        <v>否</v>
      </c>
      <c r="G183" s="322" t="str">
        <f t="shared" si="8"/>
        <v>项</v>
      </c>
    </row>
    <row r="184" s="322" customFormat="1" ht="36" customHeight="1" spans="1:7">
      <c r="A184" s="340" t="s">
        <v>93</v>
      </c>
      <c r="B184" s="341" t="s">
        <v>2840</v>
      </c>
      <c r="C184" s="342">
        <f>SUM(C185,C189,C198)</f>
        <v>1729</v>
      </c>
      <c r="D184" s="343">
        <f>SUM(D185,D189,D198)</f>
        <v>2198</v>
      </c>
      <c r="E184" s="236">
        <f t="shared" si="6"/>
        <v>0.271</v>
      </c>
      <c r="F184" s="344" t="str">
        <f t="shared" si="7"/>
        <v>是</v>
      </c>
      <c r="G184" s="322" t="str">
        <f t="shared" si="8"/>
        <v>类</v>
      </c>
    </row>
    <row r="185" s="322" customFormat="1" ht="36" customHeight="1" spans="1:7">
      <c r="A185" s="340" t="s">
        <v>2841</v>
      </c>
      <c r="B185" s="341" t="s">
        <v>2842</v>
      </c>
      <c r="C185" s="342"/>
      <c r="D185" s="343"/>
      <c r="E185" s="236" t="str">
        <f t="shared" si="6"/>
        <v/>
      </c>
      <c r="F185" s="344" t="str">
        <f t="shared" si="7"/>
        <v>否</v>
      </c>
      <c r="G185" s="322" t="str">
        <f t="shared" si="8"/>
        <v>款</v>
      </c>
    </row>
    <row r="186" s="322" customFormat="1" ht="36" customHeight="1" spans="1:7">
      <c r="A186" s="348" t="s">
        <v>2843</v>
      </c>
      <c r="B186" s="345" t="s">
        <v>2844</v>
      </c>
      <c r="C186" s="349"/>
      <c r="D186" s="350"/>
      <c r="E186" s="236" t="str">
        <f t="shared" si="6"/>
        <v/>
      </c>
      <c r="F186" s="344" t="str">
        <f t="shared" si="7"/>
        <v>否</v>
      </c>
      <c r="G186" s="322" t="str">
        <f t="shared" si="8"/>
        <v>项</v>
      </c>
    </row>
    <row r="187" s="322" customFormat="1" ht="36" customHeight="1" spans="1:7">
      <c r="A187" s="348" t="s">
        <v>2845</v>
      </c>
      <c r="B187" s="345" t="s">
        <v>2846</v>
      </c>
      <c r="C187" s="349"/>
      <c r="D187" s="350"/>
      <c r="E187" s="236" t="str">
        <f t="shared" si="6"/>
        <v/>
      </c>
      <c r="F187" s="344" t="str">
        <f t="shared" si="7"/>
        <v>否</v>
      </c>
      <c r="G187" s="322" t="str">
        <f t="shared" si="8"/>
        <v>项</v>
      </c>
    </row>
    <row r="188" s="322" customFormat="1" ht="36" customHeight="1" spans="1:7">
      <c r="A188" s="348" t="s">
        <v>2847</v>
      </c>
      <c r="B188" s="345" t="s">
        <v>2848</v>
      </c>
      <c r="C188" s="346"/>
      <c r="D188" s="347"/>
      <c r="E188" s="236" t="str">
        <f t="shared" si="6"/>
        <v/>
      </c>
      <c r="F188" s="344" t="str">
        <f t="shared" si="7"/>
        <v>否</v>
      </c>
      <c r="G188" s="322" t="str">
        <f t="shared" si="8"/>
        <v>项</v>
      </c>
    </row>
    <row r="189" s="322" customFormat="1" ht="36" customHeight="1" spans="1:7">
      <c r="A189" s="340" t="s">
        <v>2849</v>
      </c>
      <c r="B189" s="341" t="s">
        <v>2850</v>
      </c>
      <c r="C189" s="342"/>
      <c r="D189" s="343"/>
      <c r="E189" s="236" t="str">
        <f t="shared" si="6"/>
        <v/>
      </c>
      <c r="F189" s="344" t="str">
        <f t="shared" si="7"/>
        <v>否</v>
      </c>
      <c r="G189" s="322" t="str">
        <f t="shared" si="8"/>
        <v>款</v>
      </c>
    </row>
    <row r="190" s="322" customFormat="1" ht="36" customHeight="1" spans="1:7">
      <c r="A190" s="348" t="s">
        <v>2851</v>
      </c>
      <c r="B190" s="345" t="s">
        <v>2852</v>
      </c>
      <c r="C190" s="346"/>
      <c r="D190" s="347"/>
      <c r="E190" s="236" t="str">
        <f t="shared" si="6"/>
        <v/>
      </c>
      <c r="F190" s="344" t="str">
        <f t="shared" si="7"/>
        <v>否</v>
      </c>
      <c r="G190" s="322" t="str">
        <f t="shared" si="8"/>
        <v>项</v>
      </c>
    </row>
    <row r="191" s="322" customFormat="1" ht="36" customHeight="1" spans="1:7">
      <c r="A191" s="348" t="s">
        <v>2853</v>
      </c>
      <c r="B191" s="345" t="s">
        <v>2854</v>
      </c>
      <c r="C191" s="346"/>
      <c r="D191" s="347"/>
      <c r="E191" s="236" t="str">
        <f t="shared" si="6"/>
        <v/>
      </c>
      <c r="F191" s="344" t="str">
        <f t="shared" si="7"/>
        <v>否</v>
      </c>
      <c r="G191" s="322" t="str">
        <f t="shared" si="8"/>
        <v>项</v>
      </c>
    </row>
    <row r="192" s="322" customFormat="1" ht="36" customHeight="1" spans="1:7">
      <c r="A192" s="348" t="s">
        <v>2855</v>
      </c>
      <c r="B192" s="345" t="s">
        <v>2856</v>
      </c>
      <c r="C192" s="349"/>
      <c r="D192" s="350"/>
      <c r="E192" s="236" t="str">
        <f t="shared" si="6"/>
        <v/>
      </c>
      <c r="F192" s="344" t="str">
        <f t="shared" si="7"/>
        <v>否</v>
      </c>
      <c r="G192" s="322" t="str">
        <f t="shared" si="8"/>
        <v>项</v>
      </c>
    </row>
    <row r="193" s="322" customFormat="1" ht="36" customHeight="1" spans="1:7">
      <c r="A193" s="348" t="s">
        <v>2857</v>
      </c>
      <c r="B193" s="345" t="s">
        <v>2858</v>
      </c>
      <c r="C193" s="349"/>
      <c r="D193" s="350"/>
      <c r="E193" s="236" t="str">
        <f t="shared" si="6"/>
        <v/>
      </c>
      <c r="F193" s="344" t="str">
        <f t="shared" si="7"/>
        <v>否</v>
      </c>
      <c r="G193" s="322" t="str">
        <f t="shared" si="8"/>
        <v>项</v>
      </c>
    </row>
    <row r="194" s="322" customFormat="1" ht="36" customHeight="1" spans="1:7">
      <c r="A194" s="348" t="s">
        <v>2859</v>
      </c>
      <c r="B194" s="345" t="s">
        <v>2860</v>
      </c>
      <c r="C194" s="346"/>
      <c r="D194" s="347"/>
      <c r="E194" s="236" t="str">
        <f t="shared" si="6"/>
        <v/>
      </c>
      <c r="F194" s="344" t="str">
        <f t="shared" si="7"/>
        <v>否</v>
      </c>
      <c r="G194" s="322" t="str">
        <f t="shared" si="8"/>
        <v>项</v>
      </c>
    </row>
    <row r="195" s="322" customFormat="1" ht="36" customHeight="1" spans="1:7">
      <c r="A195" s="348" t="s">
        <v>2861</v>
      </c>
      <c r="B195" s="345" t="s">
        <v>2862</v>
      </c>
      <c r="C195" s="346"/>
      <c r="D195" s="347"/>
      <c r="E195" s="236" t="str">
        <f t="shared" si="6"/>
        <v/>
      </c>
      <c r="F195" s="344" t="str">
        <f t="shared" si="7"/>
        <v>否</v>
      </c>
      <c r="G195" s="322" t="str">
        <f t="shared" si="8"/>
        <v>项</v>
      </c>
    </row>
    <row r="196" s="322" customFormat="1" ht="36" customHeight="1" spans="1:7">
      <c r="A196" s="348" t="s">
        <v>2863</v>
      </c>
      <c r="B196" s="345" t="s">
        <v>2864</v>
      </c>
      <c r="C196" s="349"/>
      <c r="D196" s="350"/>
      <c r="E196" s="236" t="str">
        <f t="shared" ref="E196:E259" si="9">IF(C196&gt;0,D196/C196-1,IF(C196&lt;0,-(D196/C196-1),""))</f>
        <v/>
      </c>
      <c r="F196" s="344" t="str">
        <f t="shared" si="7"/>
        <v>否</v>
      </c>
      <c r="G196" s="322" t="str">
        <f t="shared" si="8"/>
        <v>项</v>
      </c>
    </row>
    <row r="197" s="322" customFormat="1" ht="36" customHeight="1" spans="1:7">
      <c r="A197" s="348" t="s">
        <v>2865</v>
      </c>
      <c r="B197" s="345" t="s">
        <v>2866</v>
      </c>
      <c r="C197" s="346"/>
      <c r="D197" s="347"/>
      <c r="E197" s="236" t="str">
        <f t="shared" si="9"/>
        <v/>
      </c>
      <c r="F197" s="344" t="str">
        <f t="shared" si="7"/>
        <v>否</v>
      </c>
      <c r="G197" s="322" t="str">
        <f t="shared" si="8"/>
        <v>项</v>
      </c>
    </row>
    <row r="198" s="322" customFormat="1" ht="36" customHeight="1" spans="1:7">
      <c r="A198" s="340" t="s">
        <v>2867</v>
      </c>
      <c r="B198" s="341" t="s">
        <v>2868</v>
      </c>
      <c r="C198" s="342">
        <f>SUM(C199:C209)</f>
        <v>1729</v>
      </c>
      <c r="D198" s="343">
        <f>SUM(D199:D209)</f>
        <v>2198</v>
      </c>
      <c r="E198" s="236">
        <f t="shared" si="9"/>
        <v>0.271</v>
      </c>
      <c r="F198" s="344" t="str">
        <f t="shared" si="7"/>
        <v>是</v>
      </c>
      <c r="G198" s="322" t="str">
        <f t="shared" si="8"/>
        <v>款</v>
      </c>
    </row>
    <row r="199" s="322" customFormat="1" ht="36" customHeight="1" spans="1:7">
      <c r="A199" s="357">
        <v>2296001</v>
      </c>
      <c r="B199" s="345" t="s">
        <v>2869</v>
      </c>
      <c r="C199" s="346"/>
      <c r="D199" s="347"/>
      <c r="E199" s="236" t="str">
        <f t="shared" si="9"/>
        <v/>
      </c>
      <c r="F199" s="344" t="str">
        <f t="shared" si="7"/>
        <v>否</v>
      </c>
      <c r="G199" s="322" t="str">
        <f t="shared" si="8"/>
        <v>项</v>
      </c>
    </row>
    <row r="200" s="322" customFormat="1" ht="36" customHeight="1" spans="1:7">
      <c r="A200" s="348" t="s">
        <v>2870</v>
      </c>
      <c r="B200" s="345" t="s">
        <v>2871</v>
      </c>
      <c r="C200" s="346">
        <v>827</v>
      </c>
      <c r="D200" s="361">
        <v>1084</v>
      </c>
      <c r="E200" s="236">
        <f t="shared" si="9"/>
        <v>0.311</v>
      </c>
      <c r="F200" s="344" t="str">
        <f t="shared" si="7"/>
        <v>是</v>
      </c>
      <c r="G200" s="322" t="str">
        <f t="shared" si="8"/>
        <v>项</v>
      </c>
    </row>
    <row r="201" s="322" customFormat="1" ht="36" customHeight="1" spans="1:7">
      <c r="A201" s="348" t="s">
        <v>2872</v>
      </c>
      <c r="B201" s="345" t="s">
        <v>2873</v>
      </c>
      <c r="C201" s="346">
        <v>35</v>
      </c>
      <c r="D201" s="361">
        <v>42</v>
      </c>
      <c r="E201" s="236">
        <f t="shared" si="9"/>
        <v>0.2</v>
      </c>
      <c r="F201" s="344" t="str">
        <f t="shared" si="7"/>
        <v>是</v>
      </c>
      <c r="G201" s="322" t="str">
        <f t="shared" si="8"/>
        <v>项</v>
      </c>
    </row>
    <row r="202" s="322" customFormat="1" ht="36" customHeight="1" spans="1:7">
      <c r="A202" s="348" t="s">
        <v>2874</v>
      </c>
      <c r="B202" s="345" t="s">
        <v>2875</v>
      </c>
      <c r="C202" s="346">
        <v>13</v>
      </c>
      <c r="D202" s="361">
        <v>19</v>
      </c>
      <c r="E202" s="236">
        <f t="shared" si="9"/>
        <v>0.462</v>
      </c>
      <c r="F202" s="344" t="str">
        <f t="shared" ref="F202:F265" si="10">IF(LEN(A202)=3,"是",IF(B202&lt;&gt;"",IF(SUM(C202:D202)&lt;&gt;0,"是","否"),"是"))</f>
        <v>是</v>
      </c>
      <c r="G202" s="322" t="str">
        <f t="shared" ref="G202:G265" si="11">IF(LEN(A202)=3,"类",IF(LEN(A202)=5,"款","项"))</f>
        <v>项</v>
      </c>
    </row>
    <row r="203" s="322" customFormat="1" ht="36" customHeight="1" spans="1:7">
      <c r="A203" s="348" t="s">
        <v>2876</v>
      </c>
      <c r="B203" s="345" t="s">
        <v>2877</v>
      </c>
      <c r="C203" s="346"/>
      <c r="D203" s="347"/>
      <c r="E203" s="236" t="str">
        <f t="shared" si="9"/>
        <v/>
      </c>
      <c r="F203" s="344" t="str">
        <f t="shared" si="10"/>
        <v>否</v>
      </c>
      <c r="G203" s="322" t="str">
        <f t="shared" si="11"/>
        <v>项</v>
      </c>
    </row>
    <row r="204" s="322" customFormat="1" ht="36" customHeight="1" spans="1:7">
      <c r="A204" s="348" t="s">
        <v>2878</v>
      </c>
      <c r="B204" s="345" t="s">
        <v>2879</v>
      </c>
      <c r="C204" s="346">
        <v>224</v>
      </c>
      <c r="D204" s="361">
        <v>592</v>
      </c>
      <c r="E204" s="236">
        <f t="shared" si="9"/>
        <v>1.643</v>
      </c>
      <c r="F204" s="344" t="str">
        <f t="shared" si="10"/>
        <v>是</v>
      </c>
      <c r="G204" s="322" t="str">
        <f t="shared" si="11"/>
        <v>项</v>
      </c>
    </row>
    <row r="205" s="322" customFormat="1" ht="36" customHeight="1" spans="1:7">
      <c r="A205" s="348" t="s">
        <v>2880</v>
      </c>
      <c r="B205" s="345" t="s">
        <v>2881</v>
      </c>
      <c r="C205" s="346"/>
      <c r="D205" s="347"/>
      <c r="E205" s="236" t="str">
        <f t="shared" si="9"/>
        <v/>
      </c>
      <c r="F205" s="344" t="str">
        <f t="shared" si="10"/>
        <v>否</v>
      </c>
      <c r="G205" s="322" t="str">
        <f t="shared" si="11"/>
        <v>项</v>
      </c>
    </row>
    <row r="206" s="322" customFormat="1" ht="36" customHeight="1" spans="1:7">
      <c r="A206" s="348" t="s">
        <v>2882</v>
      </c>
      <c r="B206" s="345" t="s">
        <v>2883</v>
      </c>
      <c r="C206" s="346"/>
      <c r="D206" s="347"/>
      <c r="E206" s="236" t="str">
        <f t="shared" si="9"/>
        <v/>
      </c>
      <c r="F206" s="344" t="str">
        <f t="shared" si="10"/>
        <v>否</v>
      </c>
      <c r="G206" s="322" t="str">
        <f t="shared" si="11"/>
        <v>项</v>
      </c>
    </row>
    <row r="207" s="322" customFormat="1" ht="36" customHeight="1" spans="1:7">
      <c r="A207" s="348" t="s">
        <v>2884</v>
      </c>
      <c r="B207" s="345" t="s">
        <v>2885</v>
      </c>
      <c r="C207" s="346"/>
      <c r="D207" s="347"/>
      <c r="E207" s="236" t="str">
        <f t="shared" si="9"/>
        <v/>
      </c>
      <c r="F207" s="344" t="str">
        <f t="shared" si="10"/>
        <v>否</v>
      </c>
      <c r="G207" s="322" t="str">
        <f t="shared" si="11"/>
        <v>项</v>
      </c>
    </row>
    <row r="208" s="322" customFormat="1" ht="36" customHeight="1" spans="1:7">
      <c r="A208" s="348" t="s">
        <v>2886</v>
      </c>
      <c r="B208" s="345" t="s">
        <v>2887</v>
      </c>
      <c r="C208" s="346"/>
      <c r="D208" s="347"/>
      <c r="E208" s="236" t="str">
        <f t="shared" si="9"/>
        <v/>
      </c>
      <c r="F208" s="344" t="str">
        <f t="shared" si="10"/>
        <v>否</v>
      </c>
      <c r="G208" s="322" t="str">
        <f t="shared" si="11"/>
        <v>项</v>
      </c>
    </row>
    <row r="209" s="322" customFormat="1" ht="36" customHeight="1" spans="1:7">
      <c r="A209" s="348" t="s">
        <v>2888</v>
      </c>
      <c r="B209" s="345" t="s">
        <v>2889</v>
      </c>
      <c r="C209" s="346">
        <v>630</v>
      </c>
      <c r="D209" s="361">
        <v>461</v>
      </c>
      <c r="E209" s="236">
        <f t="shared" si="9"/>
        <v>-0.268</v>
      </c>
      <c r="F209" s="344" t="str">
        <f t="shared" si="10"/>
        <v>是</v>
      </c>
      <c r="G209" s="322" t="str">
        <f t="shared" si="11"/>
        <v>项</v>
      </c>
    </row>
    <row r="210" s="322" customFormat="1" ht="36" customHeight="1" spans="1:7">
      <c r="A210" s="340" t="s">
        <v>89</v>
      </c>
      <c r="B210" s="341" t="s">
        <v>2890</v>
      </c>
      <c r="C210" s="342">
        <f>SUM(C211:C226)</f>
        <v>9137</v>
      </c>
      <c r="D210" s="343">
        <f>SUM(D211:D226)</f>
        <v>8496</v>
      </c>
      <c r="E210" s="236">
        <f t="shared" si="9"/>
        <v>-0.07</v>
      </c>
      <c r="F210" s="344" t="str">
        <f t="shared" si="10"/>
        <v>是</v>
      </c>
      <c r="G210" s="322" t="str">
        <f t="shared" si="11"/>
        <v>类</v>
      </c>
    </row>
    <row r="211" s="322" customFormat="1" ht="36" customHeight="1" spans="1:7">
      <c r="A211" s="348" t="s">
        <v>2891</v>
      </c>
      <c r="B211" s="345" t="s">
        <v>2892</v>
      </c>
      <c r="C211" s="346"/>
      <c r="D211" s="347"/>
      <c r="E211" s="236" t="str">
        <f t="shared" si="9"/>
        <v/>
      </c>
      <c r="F211" s="344" t="str">
        <f t="shared" si="10"/>
        <v>否</v>
      </c>
      <c r="G211" s="322" t="str">
        <f t="shared" si="11"/>
        <v>项</v>
      </c>
    </row>
    <row r="212" s="322" customFormat="1" ht="36" customHeight="1" spans="1:7">
      <c r="A212" s="348" t="s">
        <v>2893</v>
      </c>
      <c r="B212" s="345" t="s">
        <v>2894</v>
      </c>
      <c r="C212" s="346"/>
      <c r="D212" s="347"/>
      <c r="E212" s="236" t="str">
        <f t="shared" si="9"/>
        <v/>
      </c>
      <c r="F212" s="344" t="str">
        <f t="shared" si="10"/>
        <v>否</v>
      </c>
      <c r="G212" s="322" t="str">
        <f t="shared" si="11"/>
        <v>项</v>
      </c>
    </row>
    <row r="213" s="322" customFormat="1" ht="36" customHeight="1" spans="1:7">
      <c r="A213" s="348" t="s">
        <v>2895</v>
      </c>
      <c r="B213" s="345" t="s">
        <v>2896</v>
      </c>
      <c r="C213" s="346"/>
      <c r="D213" s="347"/>
      <c r="E213" s="236" t="str">
        <f t="shared" si="9"/>
        <v/>
      </c>
      <c r="F213" s="344" t="str">
        <f t="shared" si="10"/>
        <v>否</v>
      </c>
      <c r="G213" s="322" t="str">
        <f t="shared" si="11"/>
        <v>项</v>
      </c>
    </row>
    <row r="214" s="322" customFormat="1" ht="36" customHeight="1" spans="1:7">
      <c r="A214" s="348" t="s">
        <v>2897</v>
      </c>
      <c r="B214" s="345" t="s">
        <v>2898</v>
      </c>
      <c r="C214" s="346"/>
      <c r="D214" s="347"/>
      <c r="E214" s="236" t="str">
        <f t="shared" si="9"/>
        <v/>
      </c>
      <c r="F214" s="344" t="str">
        <f t="shared" si="10"/>
        <v>否</v>
      </c>
      <c r="G214" s="322" t="str">
        <f t="shared" si="11"/>
        <v>项</v>
      </c>
    </row>
    <row r="215" s="322" customFormat="1" ht="36" customHeight="1" spans="1:7">
      <c r="A215" s="348" t="s">
        <v>2899</v>
      </c>
      <c r="B215" s="345" t="s">
        <v>2900</v>
      </c>
      <c r="C215" s="346"/>
      <c r="D215" s="347"/>
      <c r="E215" s="236" t="str">
        <f t="shared" si="9"/>
        <v/>
      </c>
      <c r="F215" s="344" t="str">
        <f t="shared" si="10"/>
        <v>否</v>
      </c>
      <c r="G215" s="322" t="str">
        <f t="shared" si="11"/>
        <v>项</v>
      </c>
    </row>
    <row r="216" s="322" customFormat="1" ht="36" customHeight="1" spans="1:7">
      <c r="A216" s="348" t="s">
        <v>2901</v>
      </c>
      <c r="B216" s="345" t="s">
        <v>2902</v>
      </c>
      <c r="C216" s="346"/>
      <c r="D216" s="347"/>
      <c r="E216" s="236" t="str">
        <f t="shared" si="9"/>
        <v/>
      </c>
      <c r="F216" s="344" t="str">
        <f t="shared" si="10"/>
        <v>否</v>
      </c>
      <c r="G216" s="322" t="str">
        <f t="shared" si="11"/>
        <v>项</v>
      </c>
    </row>
    <row r="217" s="322" customFormat="1" ht="36" customHeight="1" spans="1:7">
      <c r="A217" s="348" t="s">
        <v>2903</v>
      </c>
      <c r="B217" s="345" t="s">
        <v>2904</v>
      </c>
      <c r="C217" s="346"/>
      <c r="D217" s="347"/>
      <c r="E217" s="236" t="str">
        <f t="shared" si="9"/>
        <v/>
      </c>
      <c r="F217" s="344" t="str">
        <f t="shared" si="10"/>
        <v>否</v>
      </c>
      <c r="G217" s="322" t="str">
        <f t="shared" si="11"/>
        <v>项</v>
      </c>
    </row>
    <row r="218" s="322" customFormat="1" ht="36" customHeight="1" spans="1:7">
      <c r="A218" s="348" t="s">
        <v>2905</v>
      </c>
      <c r="B218" s="345" t="s">
        <v>2906</v>
      </c>
      <c r="C218" s="346"/>
      <c r="D218" s="347"/>
      <c r="E218" s="236" t="str">
        <f t="shared" si="9"/>
        <v/>
      </c>
      <c r="F218" s="344" t="str">
        <f t="shared" si="10"/>
        <v>否</v>
      </c>
      <c r="G218" s="322" t="str">
        <f t="shared" si="11"/>
        <v>项</v>
      </c>
    </row>
    <row r="219" s="322" customFormat="1" ht="36" customHeight="1" spans="1:7">
      <c r="A219" s="348" t="s">
        <v>2907</v>
      </c>
      <c r="B219" s="345" t="s">
        <v>2908</v>
      </c>
      <c r="C219" s="346"/>
      <c r="D219" s="347"/>
      <c r="E219" s="236" t="str">
        <f t="shared" si="9"/>
        <v/>
      </c>
      <c r="F219" s="344" t="str">
        <f t="shared" si="10"/>
        <v>否</v>
      </c>
      <c r="G219" s="322" t="str">
        <f t="shared" si="11"/>
        <v>项</v>
      </c>
    </row>
    <row r="220" s="322" customFormat="1" ht="36" customHeight="1" spans="1:7">
      <c r="A220" s="348" t="s">
        <v>2909</v>
      </c>
      <c r="B220" s="345" t="s">
        <v>2910</v>
      </c>
      <c r="C220" s="346"/>
      <c r="D220" s="347"/>
      <c r="E220" s="236" t="str">
        <f t="shared" si="9"/>
        <v/>
      </c>
      <c r="F220" s="344" t="str">
        <f t="shared" si="10"/>
        <v>否</v>
      </c>
      <c r="G220" s="322" t="str">
        <f t="shared" si="11"/>
        <v>项</v>
      </c>
    </row>
    <row r="221" s="322" customFormat="1" ht="36" customHeight="1" spans="1:7">
      <c r="A221" s="348" t="s">
        <v>2911</v>
      </c>
      <c r="B221" s="345" t="s">
        <v>2912</v>
      </c>
      <c r="C221" s="346"/>
      <c r="D221" s="347"/>
      <c r="E221" s="236" t="str">
        <f t="shared" si="9"/>
        <v/>
      </c>
      <c r="F221" s="344" t="str">
        <f t="shared" si="10"/>
        <v>否</v>
      </c>
      <c r="G221" s="322" t="str">
        <f t="shared" si="11"/>
        <v>项</v>
      </c>
    </row>
    <row r="222" s="322" customFormat="1" ht="36" customHeight="1" spans="1:7">
      <c r="A222" s="348" t="s">
        <v>2913</v>
      </c>
      <c r="B222" s="345" t="s">
        <v>2914</v>
      </c>
      <c r="C222" s="346"/>
      <c r="D222" s="347"/>
      <c r="E222" s="236" t="str">
        <f t="shared" si="9"/>
        <v/>
      </c>
      <c r="F222" s="344" t="str">
        <f t="shared" si="10"/>
        <v>否</v>
      </c>
      <c r="G222" s="322" t="str">
        <f t="shared" si="11"/>
        <v>项</v>
      </c>
    </row>
    <row r="223" s="322" customFormat="1" ht="36" customHeight="1" spans="1:7">
      <c r="A223" s="348" t="s">
        <v>2915</v>
      </c>
      <c r="B223" s="345" t="s">
        <v>2916</v>
      </c>
      <c r="C223" s="346"/>
      <c r="D223" s="347"/>
      <c r="E223" s="236" t="str">
        <f t="shared" si="9"/>
        <v/>
      </c>
      <c r="F223" s="344" t="str">
        <f t="shared" si="10"/>
        <v>否</v>
      </c>
      <c r="G223" s="322" t="str">
        <f t="shared" si="11"/>
        <v>项</v>
      </c>
    </row>
    <row r="224" s="322" customFormat="1" ht="36" customHeight="1" spans="1:7">
      <c r="A224" s="348" t="s">
        <v>2917</v>
      </c>
      <c r="B224" s="345" t="s">
        <v>2918</v>
      </c>
      <c r="C224" s="346">
        <v>1635</v>
      </c>
      <c r="D224" s="347">
        <v>1635</v>
      </c>
      <c r="E224" s="236">
        <f t="shared" si="9"/>
        <v>0</v>
      </c>
      <c r="F224" s="344" t="str">
        <f t="shared" si="10"/>
        <v>是</v>
      </c>
      <c r="G224" s="322" t="str">
        <f t="shared" si="11"/>
        <v>项</v>
      </c>
    </row>
    <row r="225" s="322" customFormat="1" ht="36" customHeight="1" spans="1:7">
      <c r="A225" s="348" t="s">
        <v>2919</v>
      </c>
      <c r="B225" s="345" t="s">
        <v>2920</v>
      </c>
      <c r="C225" s="346">
        <v>7502</v>
      </c>
      <c r="D225" s="347">
        <v>6861</v>
      </c>
      <c r="E225" s="236">
        <f t="shared" si="9"/>
        <v>-0.085</v>
      </c>
      <c r="F225" s="344" t="str">
        <f t="shared" si="10"/>
        <v>是</v>
      </c>
      <c r="G225" s="322" t="str">
        <f t="shared" si="11"/>
        <v>项</v>
      </c>
    </row>
    <row r="226" s="322" customFormat="1" ht="36" customHeight="1" spans="1:7">
      <c r="A226" s="348" t="s">
        <v>2921</v>
      </c>
      <c r="B226" s="345" t="s">
        <v>2922</v>
      </c>
      <c r="C226" s="349"/>
      <c r="D226" s="350"/>
      <c r="E226" s="236" t="str">
        <f t="shared" si="9"/>
        <v/>
      </c>
      <c r="F226" s="344" t="str">
        <f t="shared" si="10"/>
        <v>否</v>
      </c>
      <c r="G226" s="322" t="str">
        <f t="shared" si="11"/>
        <v>项</v>
      </c>
    </row>
    <row r="227" s="322" customFormat="1" ht="36" customHeight="1" spans="1:7">
      <c r="A227" s="340" t="s">
        <v>91</v>
      </c>
      <c r="B227" s="341" t="s">
        <v>2923</v>
      </c>
      <c r="C227" s="342">
        <f>C228</f>
        <v>180</v>
      </c>
      <c r="D227" s="343">
        <f>D228</f>
        <v>160</v>
      </c>
      <c r="E227" s="236">
        <f t="shared" si="9"/>
        <v>-0.111</v>
      </c>
      <c r="F227" s="344" t="str">
        <f t="shared" si="10"/>
        <v>是</v>
      </c>
      <c r="G227" s="322" t="str">
        <f t="shared" si="11"/>
        <v>类</v>
      </c>
    </row>
    <row r="228" s="322" customFormat="1" ht="36" customHeight="1" spans="1:7">
      <c r="A228" s="356">
        <v>23304</v>
      </c>
      <c r="B228" s="341" t="s">
        <v>2924</v>
      </c>
      <c r="C228" s="342">
        <f>SUM(C229:C244)</f>
        <v>180</v>
      </c>
      <c r="D228" s="343">
        <f>SUM(D229:D244)</f>
        <v>160</v>
      </c>
      <c r="E228" s="236">
        <f t="shared" si="9"/>
        <v>-0.111</v>
      </c>
      <c r="F228" s="344" t="str">
        <f t="shared" si="10"/>
        <v>是</v>
      </c>
      <c r="G228" s="322" t="str">
        <f t="shared" si="11"/>
        <v>款</v>
      </c>
    </row>
    <row r="229" s="322" customFormat="1" ht="36" customHeight="1" spans="1:7">
      <c r="A229" s="348" t="s">
        <v>2925</v>
      </c>
      <c r="B229" s="345" t="s">
        <v>2926</v>
      </c>
      <c r="C229" s="346"/>
      <c r="D229" s="347"/>
      <c r="E229" s="236" t="str">
        <f t="shared" si="9"/>
        <v/>
      </c>
      <c r="F229" s="344" t="str">
        <f t="shared" si="10"/>
        <v>否</v>
      </c>
      <c r="G229" s="322" t="str">
        <f t="shared" si="11"/>
        <v>项</v>
      </c>
    </row>
    <row r="230" s="322" customFormat="1" ht="36" customHeight="1" spans="1:7">
      <c r="A230" s="348" t="s">
        <v>2927</v>
      </c>
      <c r="B230" s="345" t="s">
        <v>2928</v>
      </c>
      <c r="C230" s="346"/>
      <c r="D230" s="347"/>
      <c r="E230" s="236" t="str">
        <f t="shared" si="9"/>
        <v/>
      </c>
      <c r="F230" s="344" t="str">
        <f t="shared" si="10"/>
        <v>否</v>
      </c>
      <c r="G230" s="322" t="str">
        <f t="shared" si="11"/>
        <v>项</v>
      </c>
    </row>
    <row r="231" s="322" customFormat="1" ht="36" customHeight="1" spans="1:7">
      <c r="A231" s="348" t="s">
        <v>2929</v>
      </c>
      <c r="B231" s="345" t="s">
        <v>2930</v>
      </c>
      <c r="C231" s="346"/>
      <c r="D231" s="347"/>
      <c r="E231" s="236" t="str">
        <f t="shared" si="9"/>
        <v/>
      </c>
      <c r="F231" s="344" t="str">
        <f t="shared" si="10"/>
        <v>否</v>
      </c>
      <c r="G231" s="322" t="str">
        <f t="shared" si="11"/>
        <v>项</v>
      </c>
    </row>
    <row r="232" s="322" customFormat="1" ht="36" customHeight="1" spans="1:7">
      <c r="A232" s="348" t="s">
        <v>2931</v>
      </c>
      <c r="B232" s="345" t="s">
        <v>2932</v>
      </c>
      <c r="C232" s="346"/>
      <c r="D232" s="347"/>
      <c r="E232" s="236" t="str">
        <f t="shared" si="9"/>
        <v/>
      </c>
      <c r="F232" s="344" t="str">
        <f t="shared" si="10"/>
        <v>否</v>
      </c>
      <c r="G232" s="322" t="str">
        <f t="shared" si="11"/>
        <v>项</v>
      </c>
    </row>
    <row r="233" s="322" customFormat="1" ht="36" customHeight="1" spans="1:7">
      <c r="A233" s="348" t="s">
        <v>2933</v>
      </c>
      <c r="B233" s="345" t="s">
        <v>2934</v>
      </c>
      <c r="C233" s="346"/>
      <c r="D233" s="347"/>
      <c r="E233" s="236" t="str">
        <f t="shared" si="9"/>
        <v/>
      </c>
      <c r="F233" s="344" t="str">
        <f t="shared" si="10"/>
        <v>否</v>
      </c>
      <c r="G233" s="322" t="str">
        <f t="shared" si="11"/>
        <v>项</v>
      </c>
    </row>
    <row r="234" s="322" customFormat="1" ht="36" customHeight="1" spans="1:7">
      <c r="A234" s="348" t="s">
        <v>2935</v>
      </c>
      <c r="B234" s="345" t="s">
        <v>2936</v>
      </c>
      <c r="C234" s="346"/>
      <c r="D234" s="347"/>
      <c r="E234" s="236" t="str">
        <f t="shared" si="9"/>
        <v/>
      </c>
      <c r="F234" s="344" t="str">
        <f t="shared" si="10"/>
        <v>否</v>
      </c>
      <c r="G234" s="322" t="str">
        <f t="shared" si="11"/>
        <v>项</v>
      </c>
    </row>
    <row r="235" s="322" customFormat="1" ht="36" customHeight="1" spans="1:7">
      <c r="A235" s="348" t="s">
        <v>2937</v>
      </c>
      <c r="B235" s="345" t="s">
        <v>2938</v>
      </c>
      <c r="C235" s="346"/>
      <c r="D235" s="347"/>
      <c r="E235" s="236" t="str">
        <f t="shared" si="9"/>
        <v/>
      </c>
      <c r="F235" s="344" t="str">
        <f t="shared" si="10"/>
        <v>否</v>
      </c>
      <c r="G235" s="322" t="str">
        <f t="shared" si="11"/>
        <v>项</v>
      </c>
    </row>
    <row r="236" s="322" customFormat="1" ht="36" customHeight="1" spans="1:7">
      <c r="A236" s="348" t="s">
        <v>2939</v>
      </c>
      <c r="B236" s="345" t="s">
        <v>2940</v>
      </c>
      <c r="C236" s="346"/>
      <c r="D236" s="347"/>
      <c r="E236" s="236" t="str">
        <f t="shared" si="9"/>
        <v/>
      </c>
      <c r="F236" s="344" t="str">
        <f t="shared" si="10"/>
        <v>否</v>
      </c>
      <c r="G236" s="322" t="str">
        <f t="shared" si="11"/>
        <v>项</v>
      </c>
    </row>
    <row r="237" s="322" customFormat="1" ht="36" customHeight="1" spans="1:7">
      <c r="A237" s="348" t="s">
        <v>2941</v>
      </c>
      <c r="B237" s="345" t="s">
        <v>2942</v>
      </c>
      <c r="C237" s="346"/>
      <c r="D237" s="347"/>
      <c r="E237" s="236" t="str">
        <f t="shared" si="9"/>
        <v/>
      </c>
      <c r="F237" s="344" t="str">
        <f t="shared" si="10"/>
        <v>否</v>
      </c>
      <c r="G237" s="322" t="str">
        <f t="shared" si="11"/>
        <v>项</v>
      </c>
    </row>
    <row r="238" s="322" customFormat="1" ht="36" customHeight="1" spans="1:7">
      <c r="A238" s="348" t="s">
        <v>2943</v>
      </c>
      <c r="B238" s="345" t="s">
        <v>2944</v>
      </c>
      <c r="C238" s="346"/>
      <c r="D238" s="347"/>
      <c r="E238" s="236" t="str">
        <f t="shared" si="9"/>
        <v/>
      </c>
      <c r="F238" s="344" t="str">
        <f t="shared" si="10"/>
        <v>否</v>
      </c>
      <c r="G238" s="322" t="str">
        <f t="shared" si="11"/>
        <v>项</v>
      </c>
    </row>
    <row r="239" s="322" customFormat="1" ht="36" customHeight="1" spans="1:7">
      <c r="A239" s="348" t="s">
        <v>2945</v>
      </c>
      <c r="B239" s="345" t="s">
        <v>2946</v>
      </c>
      <c r="C239" s="346"/>
      <c r="D239" s="347"/>
      <c r="E239" s="236" t="str">
        <f t="shared" si="9"/>
        <v/>
      </c>
      <c r="F239" s="344" t="str">
        <f t="shared" si="10"/>
        <v>否</v>
      </c>
      <c r="G239" s="322" t="str">
        <f t="shared" si="11"/>
        <v>项</v>
      </c>
    </row>
    <row r="240" s="322" customFormat="1" ht="36" customHeight="1" spans="1:7">
      <c r="A240" s="348" t="s">
        <v>2947</v>
      </c>
      <c r="B240" s="345" t="s">
        <v>2948</v>
      </c>
      <c r="C240" s="346"/>
      <c r="D240" s="347"/>
      <c r="E240" s="236" t="str">
        <f t="shared" si="9"/>
        <v/>
      </c>
      <c r="F240" s="344" t="str">
        <f t="shared" si="10"/>
        <v>否</v>
      </c>
      <c r="G240" s="322" t="str">
        <f t="shared" si="11"/>
        <v>项</v>
      </c>
    </row>
    <row r="241" s="322" customFormat="1" ht="36" customHeight="1" spans="1:7">
      <c r="A241" s="348" t="s">
        <v>2949</v>
      </c>
      <c r="B241" s="345" t="s">
        <v>2950</v>
      </c>
      <c r="C241" s="346"/>
      <c r="D241" s="347"/>
      <c r="E241" s="236" t="str">
        <f t="shared" si="9"/>
        <v/>
      </c>
      <c r="F241" s="344" t="str">
        <f t="shared" si="10"/>
        <v>否</v>
      </c>
      <c r="G241" s="322" t="str">
        <f t="shared" si="11"/>
        <v>项</v>
      </c>
    </row>
    <row r="242" s="322" customFormat="1" ht="36" customHeight="1" spans="1:7">
      <c r="A242" s="348" t="s">
        <v>2951</v>
      </c>
      <c r="B242" s="345" t="s">
        <v>2952</v>
      </c>
      <c r="C242" s="346">
        <v>60</v>
      </c>
      <c r="D242" s="347">
        <v>60</v>
      </c>
      <c r="E242" s="236">
        <f t="shared" si="9"/>
        <v>0</v>
      </c>
      <c r="F242" s="344" t="str">
        <f t="shared" si="10"/>
        <v>是</v>
      </c>
      <c r="G242" s="322" t="str">
        <f t="shared" si="11"/>
        <v>项</v>
      </c>
    </row>
    <row r="243" s="322" customFormat="1" ht="36" customHeight="1" spans="1:7">
      <c r="A243" s="348" t="s">
        <v>2953</v>
      </c>
      <c r="B243" s="345" t="s">
        <v>2954</v>
      </c>
      <c r="C243" s="346">
        <v>120</v>
      </c>
      <c r="D243" s="347">
        <v>100</v>
      </c>
      <c r="E243" s="236">
        <f t="shared" si="9"/>
        <v>-0.167</v>
      </c>
      <c r="F243" s="344" t="str">
        <f t="shared" si="10"/>
        <v>是</v>
      </c>
      <c r="G243" s="322" t="str">
        <f t="shared" si="11"/>
        <v>项</v>
      </c>
    </row>
    <row r="244" s="322" customFormat="1" ht="36" customHeight="1" spans="1:7">
      <c r="A244" s="348" t="s">
        <v>2955</v>
      </c>
      <c r="B244" s="345" t="s">
        <v>2956</v>
      </c>
      <c r="C244" s="349"/>
      <c r="D244" s="350"/>
      <c r="E244" s="236" t="str">
        <f t="shared" si="9"/>
        <v/>
      </c>
      <c r="F244" s="344" t="str">
        <f t="shared" si="10"/>
        <v>否</v>
      </c>
      <c r="G244" s="322" t="str">
        <f t="shared" si="11"/>
        <v>项</v>
      </c>
    </row>
    <row r="245" s="322" customFormat="1" ht="36" customHeight="1" spans="1:7">
      <c r="A245" s="356" t="s">
        <v>2957</v>
      </c>
      <c r="B245" s="341" t="s">
        <v>2958</v>
      </c>
      <c r="C245" s="342"/>
      <c r="D245" s="343"/>
      <c r="E245" s="236" t="str">
        <f t="shared" si="9"/>
        <v/>
      </c>
      <c r="F245" s="344" t="str">
        <f t="shared" si="10"/>
        <v>是</v>
      </c>
      <c r="G245" s="322" t="str">
        <f t="shared" si="11"/>
        <v>类</v>
      </c>
    </row>
    <row r="246" s="322" customFormat="1" ht="36" customHeight="1" spans="1:7">
      <c r="A246" s="356" t="s">
        <v>2959</v>
      </c>
      <c r="B246" s="341" t="s">
        <v>2960</v>
      </c>
      <c r="C246" s="351">
        <f>SUM(C247:C258)</f>
        <v>0</v>
      </c>
      <c r="D246" s="352">
        <f>SUM(D247:D258)</f>
        <v>0</v>
      </c>
      <c r="E246" s="236" t="str">
        <f t="shared" si="9"/>
        <v/>
      </c>
      <c r="F246" s="344" t="str">
        <f t="shared" si="10"/>
        <v>否</v>
      </c>
      <c r="G246" s="322" t="str">
        <f t="shared" si="11"/>
        <v>款</v>
      </c>
    </row>
    <row r="247" s="322" customFormat="1" ht="36" customHeight="1" spans="1:7">
      <c r="A247" s="357" t="s">
        <v>2961</v>
      </c>
      <c r="B247" s="345" t="s">
        <v>2962</v>
      </c>
      <c r="C247" s="346"/>
      <c r="D247" s="347"/>
      <c r="E247" s="236" t="str">
        <f t="shared" si="9"/>
        <v/>
      </c>
      <c r="F247" s="344" t="str">
        <f t="shared" si="10"/>
        <v>否</v>
      </c>
      <c r="G247" s="322" t="str">
        <f t="shared" si="11"/>
        <v>项</v>
      </c>
    </row>
    <row r="248" s="322" customFormat="1" ht="36" customHeight="1" spans="1:7">
      <c r="A248" s="357" t="s">
        <v>2963</v>
      </c>
      <c r="B248" s="345" t="s">
        <v>2964</v>
      </c>
      <c r="C248" s="346"/>
      <c r="D248" s="347"/>
      <c r="E248" s="236" t="str">
        <f t="shared" si="9"/>
        <v/>
      </c>
      <c r="F248" s="344" t="str">
        <f t="shared" si="10"/>
        <v>否</v>
      </c>
      <c r="G248" s="322" t="str">
        <f t="shared" si="11"/>
        <v>项</v>
      </c>
    </row>
    <row r="249" s="322" customFormat="1" ht="36" customHeight="1" spans="1:7">
      <c r="A249" s="357" t="s">
        <v>2965</v>
      </c>
      <c r="B249" s="345" t="s">
        <v>2966</v>
      </c>
      <c r="C249" s="346"/>
      <c r="D249" s="347"/>
      <c r="E249" s="236" t="str">
        <f t="shared" si="9"/>
        <v/>
      </c>
      <c r="F249" s="344" t="str">
        <f t="shared" si="10"/>
        <v>否</v>
      </c>
      <c r="G249" s="322" t="str">
        <f t="shared" si="11"/>
        <v>项</v>
      </c>
    </row>
    <row r="250" s="322" customFormat="1" ht="36" customHeight="1" spans="1:7">
      <c r="A250" s="357" t="s">
        <v>2967</v>
      </c>
      <c r="B250" s="345" t="s">
        <v>2968</v>
      </c>
      <c r="C250" s="346"/>
      <c r="D250" s="347"/>
      <c r="E250" s="236" t="str">
        <f t="shared" si="9"/>
        <v/>
      </c>
      <c r="F250" s="344" t="str">
        <f t="shared" si="10"/>
        <v>否</v>
      </c>
      <c r="G250" s="322" t="str">
        <f t="shared" si="11"/>
        <v>项</v>
      </c>
    </row>
    <row r="251" s="322" customFormat="1" ht="36" customHeight="1" spans="1:7">
      <c r="A251" s="357" t="s">
        <v>2969</v>
      </c>
      <c r="B251" s="345" t="s">
        <v>2970</v>
      </c>
      <c r="C251" s="346"/>
      <c r="D251" s="347"/>
      <c r="E251" s="236" t="str">
        <f t="shared" si="9"/>
        <v/>
      </c>
      <c r="F251" s="344" t="str">
        <f t="shared" si="10"/>
        <v>否</v>
      </c>
      <c r="G251" s="322" t="str">
        <f t="shared" si="11"/>
        <v>项</v>
      </c>
    </row>
    <row r="252" s="322" customFormat="1" ht="36" customHeight="1" spans="1:7">
      <c r="A252" s="357" t="s">
        <v>2971</v>
      </c>
      <c r="B252" s="345" t="s">
        <v>2972</v>
      </c>
      <c r="C252" s="346"/>
      <c r="D252" s="347"/>
      <c r="E252" s="236" t="str">
        <f t="shared" si="9"/>
        <v/>
      </c>
      <c r="F252" s="344" t="str">
        <f t="shared" si="10"/>
        <v>否</v>
      </c>
      <c r="G252" s="322" t="str">
        <f t="shared" si="11"/>
        <v>项</v>
      </c>
    </row>
    <row r="253" s="322" customFormat="1" ht="36" customHeight="1" spans="1:7">
      <c r="A253" s="357" t="s">
        <v>2973</v>
      </c>
      <c r="B253" s="345" t="s">
        <v>2974</v>
      </c>
      <c r="C253" s="346"/>
      <c r="D253" s="347"/>
      <c r="E253" s="236" t="str">
        <f t="shared" si="9"/>
        <v/>
      </c>
      <c r="F253" s="344" t="str">
        <f t="shared" si="10"/>
        <v>否</v>
      </c>
      <c r="G253" s="322" t="str">
        <f t="shared" si="11"/>
        <v>项</v>
      </c>
    </row>
    <row r="254" s="322" customFormat="1" ht="36" customHeight="1" spans="1:7">
      <c r="A254" s="357" t="s">
        <v>2975</v>
      </c>
      <c r="B254" s="345" t="s">
        <v>2976</v>
      </c>
      <c r="C254" s="346"/>
      <c r="D254" s="347"/>
      <c r="E254" s="236" t="str">
        <f t="shared" si="9"/>
        <v/>
      </c>
      <c r="F254" s="344" t="str">
        <f t="shared" si="10"/>
        <v>否</v>
      </c>
      <c r="G254" s="322" t="str">
        <f t="shared" si="11"/>
        <v>项</v>
      </c>
    </row>
    <row r="255" s="322" customFormat="1" ht="36" customHeight="1" spans="1:7">
      <c r="A255" s="357" t="s">
        <v>2977</v>
      </c>
      <c r="B255" s="345" t="s">
        <v>2978</v>
      </c>
      <c r="C255" s="346"/>
      <c r="D255" s="347"/>
      <c r="E255" s="236" t="str">
        <f t="shared" si="9"/>
        <v/>
      </c>
      <c r="F255" s="344" t="str">
        <f t="shared" si="10"/>
        <v>否</v>
      </c>
      <c r="G255" s="322" t="str">
        <f t="shared" si="11"/>
        <v>项</v>
      </c>
    </row>
    <row r="256" s="322" customFormat="1" ht="36" customHeight="1" spans="1:7">
      <c r="A256" s="357" t="s">
        <v>2979</v>
      </c>
      <c r="B256" s="345" t="s">
        <v>2980</v>
      </c>
      <c r="C256" s="346"/>
      <c r="D256" s="347"/>
      <c r="E256" s="236" t="str">
        <f t="shared" si="9"/>
        <v/>
      </c>
      <c r="F256" s="344" t="str">
        <f t="shared" si="10"/>
        <v>否</v>
      </c>
      <c r="G256" s="322" t="str">
        <f t="shared" si="11"/>
        <v>项</v>
      </c>
    </row>
    <row r="257" s="322" customFormat="1" ht="36" customHeight="1" spans="1:7">
      <c r="A257" s="357" t="s">
        <v>2981</v>
      </c>
      <c r="B257" s="345" t="s">
        <v>2982</v>
      </c>
      <c r="C257" s="346"/>
      <c r="D257" s="347"/>
      <c r="E257" s="236" t="str">
        <f t="shared" si="9"/>
        <v/>
      </c>
      <c r="F257" s="344" t="str">
        <f t="shared" si="10"/>
        <v>否</v>
      </c>
      <c r="G257" s="322" t="str">
        <f t="shared" si="11"/>
        <v>项</v>
      </c>
    </row>
    <row r="258" s="322" customFormat="1" ht="36" customHeight="1" spans="1:7">
      <c r="A258" s="357" t="s">
        <v>2983</v>
      </c>
      <c r="B258" s="345" t="s">
        <v>2984</v>
      </c>
      <c r="C258" s="346"/>
      <c r="D258" s="347"/>
      <c r="E258" s="236" t="str">
        <f t="shared" si="9"/>
        <v/>
      </c>
      <c r="F258" s="344" t="str">
        <f t="shared" si="10"/>
        <v>否</v>
      </c>
      <c r="G258" s="322" t="str">
        <f t="shared" si="11"/>
        <v>项</v>
      </c>
    </row>
    <row r="259" s="322" customFormat="1" ht="36" customHeight="1" spans="1:7">
      <c r="A259" s="356" t="s">
        <v>2985</v>
      </c>
      <c r="B259" s="341" t="s">
        <v>2986</v>
      </c>
      <c r="C259" s="351">
        <f>SUM(C260:C265)</f>
        <v>0</v>
      </c>
      <c r="D259" s="352">
        <f>SUM(D260:D265)</f>
        <v>0</v>
      </c>
      <c r="E259" s="236" t="str">
        <f t="shared" si="9"/>
        <v/>
      </c>
      <c r="F259" s="344" t="str">
        <f t="shared" si="10"/>
        <v>否</v>
      </c>
      <c r="G259" s="322" t="str">
        <f t="shared" si="11"/>
        <v>款</v>
      </c>
    </row>
    <row r="260" s="322" customFormat="1" ht="36" customHeight="1" spans="1:7">
      <c r="A260" s="357" t="s">
        <v>2987</v>
      </c>
      <c r="B260" s="345" t="s">
        <v>2988</v>
      </c>
      <c r="C260" s="346"/>
      <c r="D260" s="347"/>
      <c r="E260" s="236" t="str">
        <f t="shared" ref="E260:E277" si="12">IF(C260&gt;0,D260/C260-1,IF(C260&lt;0,-(D260/C260-1),""))</f>
        <v/>
      </c>
      <c r="F260" s="344" t="str">
        <f t="shared" si="10"/>
        <v>否</v>
      </c>
      <c r="G260" s="322" t="str">
        <f t="shared" si="11"/>
        <v>项</v>
      </c>
    </row>
    <row r="261" s="322" customFormat="1" ht="36" customHeight="1" spans="1:7">
      <c r="A261" s="357" t="s">
        <v>2989</v>
      </c>
      <c r="B261" s="345" t="s">
        <v>2990</v>
      </c>
      <c r="C261" s="346"/>
      <c r="D261" s="347"/>
      <c r="E261" s="236" t="str">
        <f t="shared" si="12"/>
        <v/>
      </c>
      <c r="F261" s="344" t="str">
        <f t="shared" si="10"/>
        <v>否</v>
      </c>
      <c r="G261" s="322" t="str">
        <f t="shared" si="11"/>
        <v>项</v>
      </c>
    </row>
    <row r="262" s="322" customFormat="1" ht="36" customHeight="1" spans="1:7">
      <c r="A262" s="357" t="s">
        <v>2991</v>
      </c>
      <c r="B262" s="345" t="s">
        <v>2992</v>
      </c>
      <c r="C262" s="346"/>
      <c r="D262" s="347"/>
      <c r="E262" s="236" t="str">
        <f t="shared" si="12"/>
        <v/>
      </c>
      <c r="F262" s="344" t="str">
        <f t="shared" si="10"/>
        <v>否</v>
      </c>
      <c r="G262" s="322" t="str">
        <f t="shared" si="11"/>
        <v>项</v>
      </c>
    </row>
    <row r="263" s="322" customFormat="1" ht="36" customHeight="1" spans="1:7">
      <c r="A263" s="357" t="s">
        <v>2993</v>
      </c>
      <c r="B263" s="345" t="s">
        <v>2994</v>
      </c>
      <c r="C263" s="346"/>
      <c r="D263" s="347"/>
      <c r="E263" s="236" t="str">
        <f t="shared" si="12"/>
        <v/>
      </c>
      <c r="F263" s="344" t="str">
        <f t="shared" si="10"/>
        <v>否</v>
      </c>
      <c r="G263" s="322" t="str">
        <f t="shared" si="11"/>
        <v>项</v>
      </c>
    </row>
    <row r="264" s="322" customFormat="1" ht="36" customHeight="1" spans="1:7">
      <c r="A264" s="357" t="s">
        <v>2995</v>
      </c>
      <c r="B264" s="345" t="s">
        <v>2996</v>
      </c>
      <c r="C264" s="346"/>
      <c r="D264" s="347"/>
      <c r="E264" s="236" t="str">
        <f t="shared" si="12"/>
        <v/>
      </c>
      <c r="F264" s="344" t="str">
        <f t="shared" si="10"/>
        <v>否</v>
      </c>
      <c r="G264" s="322" t="str">
        <f t="shared" si="11"/>
        <v>项</v>
      </c>
    </row>
    <row r="265" s="322" customFormat="1" ht="36" customHeight="1" spans="1:7">
      <c r="A265" s="357" t="s">
        <v>2997</v>
      </c>
      <c r="B265" s="345" t="s">
        <v>2998</v>
      </c>
      <c r="C265" s="346"/>
      <c r="D265" s="347"/>
      <c r="E265" s="236" t="str">
        <f t="shared" si="12"/>
        <v/>
      </c>
      <c r="F265" s="344" t="str">
        <f t="shared" si="10"/>
        <v>否</v>
      </c>
      <c r="G265" s="322" t="str">
        <f t="shared" si="11"/>
        <v>项</v>
      </c>
    </row>
    <row r="266" s="322" customFormat="1" ht="36" customHeight="1" spans="1:6">
      <c r="A266" s="348"/>
      <c r="B266" s="345"/>
      <c r="C266" s="349"/>
      <c r="D266" s="350"/>
      <c r="E266" s="236" t="str">
        <f t="shared" si="12"/>
        <v/>
      </c>
      <c r="F266" s="344" t="str">
        <f>IF(LEN(A266)=3,"是",IF(B266&lt;&gt;"",IF(SUM(C266:D266)&lt;&gt;0,"是","否"),"是"))</f>
        <v>是</v>
      </c>
    </row>
    <row r="267" s="322" customFormat="1" ht="36" customHeight="1" spans="1:6">
      <c r="A267" s="362"/>
      <c r="B267" s="363" t="s">
        <v>3044</v>
      </c>
      <c r="C267" s="342">
        <f>SUM(C4,C20,C32,C43,C100,C128,C180,C184,C210,C227,C245)</f>
        <v>50836</v>
      </c>
      <c r="D267" s="343">
        <f>SUM(D4,D20,D32,D43,D100,D128,D180,D184,D210,D227,D245)</f>
        <v>62822</v>
      </c>
      <c r="E267" s="236">
        <f t="shared" si="12"/>
        <v>0.236</v>
      </c>
      <c r="F267" s="344" t="str">
        <f>IF(LEN(A267)=3,"是",IF(B267&lt;&gt;"",IF(SUM(C267:D267)&lt;&gt;0,"是","否"),"是"))</f>
        <v>是</v>
      </c>
    </row>
    <row r="268" s="322" customFormat="1" ht="36" customHeight="1" spans="1:6">
      <c r="A268" s="364" t="s">
        <v>3001</v>
      </c>
      <c r="B268" s="365" t="s">
        <v>96</v>
      </c>
      <c r="C268" s="366">
        <f>SUM(C269,C272,C273)</f>
        <v>1857</v>
      </c>
      <c r="D268" s="367">
        <f>D269+D272+D273</f>
        <v>37100</v>
      </c>
      <c r="E268" s="236">
        <f t="shared" si="12"/>
        <v>18.978</v>
      </c>
      <c r="F268" s="344" t="str">
        <f t="shared" ref="F267:F277" si="13">IF(LEN(A268)=3,"是",IF(B268&lt;&gt;"",IF(SUM(C268:D268)&lt;&gt;0,"是","否"),"是"))</f>
        <v>是</v>
      </c>
    </row>
    <row r="269" s="322" customFormat="1" ht="36" customHeight="1" spans="1:6">
      <c r="A269" s="364" t="s">
        <v>3002</v>
      </c>
      <c r="B269" s="368" t="s">
        <v>3003</v>
      </c>
      <c r="C269" s="148">
        <f>SUM(C270:C271)</f>
        <v>1857</v>
      </c>
      <c r="D269" s="369">
        <f>SUM(D270:D271)</f>
        <v>2100</v>
      </c>
      <c r="E269" s="236">
        <f t="shared" si="12"/>
        <v>0.131</v>
      </c>
      <c r="F269" s="344" t="str">
        <f t="shared" si="13"/>
        <v>是</v>
      </c>
    </row>
    <row r="270" s="322" customFormat="1" ht="36" customHeight="1" spans="1:6">
      <c r="A270" s="370" t="s">
        <v>3045</v>
      </c>
      <c r="B270" s="368" t="s">
        <v>3046</v>
      </c>
      <c r="C270" s="148"/>
      <c r="D270" s="369"/>
      <c r="E270" s="236" t="str">
        <f t="shared" si="12"/>
        <v/>
      </c>
      <c r="F270" s="344" t="str">
        <f t="shared" si="13"/>
        <v>否</v>
      </c>
    </row>
    <row r="271" s="322" customFormat="1" ht="36" customHeight="1" spans="1:6">
      <c r="A271" s="370" t="s">
        <v>3004</v>
      </c>
      <c r="B271" s="368" t="s">
        <v>3005</v>
      </c>
      <c r="C271" s="148">
        <v>1857</v>
      </c>
      <c r="D271" s="369">
        <v>2100</v>
      </c>
      <c r="E271" s="236">
        <f t="shared" si="12"/>
        <v>0.131</v>
      </c>
      <c r="F271" s="344" t="str">
        <f t="shared" si="13"/>
        <v>是</v>
      </c>
    </row>
    <row r="272" s="322" customFormat="1" ht="36" customHeight="1" spans="1:6">
      <c r="A272" s="370" t="s">
        <v>3047</v>
      </c>
      <c r="B272" s="368" t="s">
        <v>3009</v>
      </c>
      <c r="C272" s="148"/>
      <c r="D272" s="369">
        <v>35000</v>
      </c>
      <c r="E272" s="236" t="str">
        <f t="shared" si="12"/>
        <v/>
      </c>
      <c r="F272" s="344" t="str">
        <f t="shared" si="13"/>
        <v>是</v>
      </c>
    </row>
    <row r="273" s="322" customFormat="1" ht="36" customHeight="1" spans="1:6">
      <c r="A273" s="370" t="s">
        <v>3010</v>
      </c>
      <c r="B273" s="368" t="s">
        <v>3011</v>
      </c>
      <c r="C273" s="148"/>
      <c r="D273" s="369"/>
      <c r="E273" s="236" t="str">
        <f t="shared" si="12"/>
        <v/>
      </c>
      <c r="F273" s="344" t="str">
        <f t="shared" si="13"/>
        <v>否</v>
      </c>
    </row>
    <row r="274" ht="36" customHeight="1" spans="1:6">
      <c r="A274" s="370" t="s">
        <v>3048</v>
      </c>
      <c r="B274" s="371" t="s">
        <v>3049</v>
      </c>
      <c r="C274" s="148"/>
      <c r="D274" s="369"/>
      <c r="E274" s="236" t="str">
        <f t="shared" si="12"/>
        <v/>
      </c>
      <c r="F274" s="344" t="str">
        <f t="shared" si="13"/>
        <v>否</v>
      </c>
    </row>
    <row r="275" ht="36" customHeight="1" spans="1:6">
      <c r="A275" s="364" t="s">
        <v>3012</v>
      </c>
      <c r="B275" s="372" t="s">
        <v>3013</v>
      </c>
      <c r="C275" s="175"/>
      <c r="D275" s="373"/>
      <c r="E275" s="236" t="str">
        <f t="shared" si="12"/>
        <v/>
      </c>
      <c r="F275" s="344" t="str">
        <f t="shared" si="13"/>
        <v>是</v>
      </c>
    </row>
    <row r="276" ht="36" customHeight="1" spans="1:6">
      <c r="A276" s="364"/>
      <c r="B276" s="372" t="s">
        <v>3050</v>
      </c>
      <c r="C276" s="175"/>
      <c r="D276" s="369"/>
      <c r="E276" s="236" t="str">
        <f t="shared" si="12"/>
        <v/>
      </c>
      <c r="F276" s="344" t="str">
        <f t="shared" si="13"/>
        <v>否</v>
      </c>
    </row>
    <row r="277" ht="36" customHeight="1" spans="1:6">
      <c r="A277" s="374"/>
      <c r="B277" s="375" t="s">
        <v>103</v>
      </c>
      <c r="C277" s="175">
        <f>SUM(C267,C268,C275,C276)</f>
        <v>52693</v>
      </c>
      <c r="D277" s="373">
        <f>SUM(D267,D268,D275,D276)</f>
        <v>99922</v>
      </c>
      <c r="E277" s="236">
        <f t="shared" si="12"/>
        <v>0.896</v>
      </c>
      <c r="F277" s="344" t="str">
        <f t="shared" si="13"/>
        <v>是</v>
      </c>
    </row>
    <row r="278" spans="3:4">
      <c r="C278" s="376"/>
      <c r="D278" s="377"/>
    </row>
    <row r="279" spans="3:4">
      <c r="C279" s="376"/>
      <c r="D279" s="377"/>
    </row>
    <row r="280" spans="3:4">
      <c r="C280" s="376"/>
      <c r="D280" s="377"/>
    </row>
  </sheetData>
  <autoFilter ref="A1:G280">
    <extLst/>
  </autoFilter>
  <mergeCells count="1">
    <mergeCell ref="B1:E1"/>
  </mergeCells>
  <conditionalFormatting sqref="B274">
    <cfRule type="expression" dxfId="1" priority="14" stopIfTrue="1">
      <formula>"len($A:$A)=3"</formula>
    </cfRule>
  </conditionalFormatting>
  <conditionalFormatting sqref="C274">
    <cfRule type="expression" dxfId="1" priority="4" stopIfTrue="1">
      <formula>"len($A:$A)=3"</formula>
    </cfRule>
  </conditionalFormatting>
  <conditionalFormatting sqref="D274">
    <cfRule type="expression" dxfId="1" priority="3" stopIfTrue="1">
      <formula>"len($A:$A)=3"</formula>
    </cfRule>
  </conditionalFormatting>
  <conditionalFormatting sqref="D275">
    <cfRule type="expression" dxfId="1" priority="1" stopIfTrue="1">
      <formula>"len($A:$A)=3"</formula>
    </cfRule>
  </conditionalFormatting>
  <conditionalFormatting sqref="B275:B276">
    <cfRule type="expression" dxfId="1" priority="12" stopIfTrue="1">
      <formula>"len($A:$A)=3"</formula>
    </cfRule>
  </conditionalFormatting>
  <conditionalFormatting sqref="C275:C276">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F0"/>
  </sheetPr>
  <dimension ref="A1:I16"/>
  <sheetViews>
    <sheetView showGridLines="0" showZeros="0" topLeftCell="A4" workbookViewId="0">
      <selection activeCell="I11" sqref="I11"/>
    </sheetView>
  </sheetViews>
  <sheetFormatPr defaultColWidth="9" defaultRowHeight="13.5"/>
  <cols>
    <col min="1" max="1" width="52.1333333333333" style="218" customWidth="1"/>
    <col min="2" max="4" width="20.6333333333333" customWidth="1"/>
    <col min="5" max="5" width="9" hidden="1" customWidth="1"/>
  </cols>
  <sheetData>
    <row r="1" s="305" customFormat="1" ht="45" customHeight="1" spans="1:5">
      <c r="A1" s="307" t="s">
        <v>3051</v>
      </c>
      <c r="B1" s="307"/>
      <c r="C1" s="307"/>
      <c r="D1" s="307"/>
      <c r="E1" s="308"/>
    </row>
    <row r="2" ht="20.1" customHeight="1" spans="1:5">
      <c r="A2" s="309"/>
      <c r="B2" s="310"/>
      <c r="C2" s="311"/>
      <c r="D2" s="311" t="s">
        <v>1</v>
      </c>
      <c r="E2" s="218"/>
    </row>
    <row r="3" ht="45" customHeight="1" spans="1:6">
      <c r="A3" s="216" t="s">
        <v>2468</v>
      </c>
      <c r="B3" s="183" t="s">
        <v>105</v>
      </c>
      <c r="C3" s="183" t="s">
        <v>5</v>
      </c>
      <c r="D3" s="183" t="s">
        <v>106</v>
      </c>
      <c r="E3" s="312" t="s">
        <v>7</v>
      </c>
      <c r="F3" s="99"/>
    </row>
    <row r="4" ht="36" customHeight="1" spans="1:5">
      <c r="A4" s="313" t="s">
        <v>2538</v>
      </c>
      <c r="B4" s="314"/>
      <c r="C4" s="314"/>
      <c r="D4" s="315"/>
      <c r="E4" s="185" t="str">
        <f>IF(A4&lt;&gt;"",IF(SUM(B4:C4)&lt;&gt;0,"是","否"),"是")</f>
        <v>否</v>
      </c>
    </row>
    <row r="5" ht="36" customHeight="1" spans="1:5">
      <c r="A5" s="313" t="s">
        <v>2569</v>
      </c>
      <c r="B5" s="314"/>
      <c r="C5" s="314"/>
      <c r="D5" s="315"/>
      <c r="E5" s="185" t="str">
        <f t="shared" ref="E5:E15" si="0">IF(A5&lt;&gt;"",IF(SUM(B5:C5)&lt;&gt;0,"是","否"),"是")</f>
        <v>否</v>
      </c>
    </row>
    <row r="6" ht="36" customHeight="1" spans="1:5">
      <c r="A6" s="313" t="s">
        <v>2589</v>
      </c>
      <c r="B6" s="314"/>
      <c r="C6" s="314"/>
      <c r="D6" s="315"/>
      <c r="E6" s="185" t="str">
        <f t="shared" si="0"/>
        <v>否</v>
      </c>
    </row>
    <row r="7" ht="36" customHeight="1" spans="1:5">
      <c r="A7" s="316" t="s">
        <v>2601</v>
      </c>
      <c r="B7" s="314"/>
      <c r="C7" s="314"/>
      <c r="D7" s="315"/>
      <c r="E7" s="317" t="str">
        <f t="shared" si="0"/>
        <v>否</v>
      </c>
    </row>
    <row r="8" ht="36" customHeight="1" spans="1:5">
      <c r="A8" s="313" t="s">
        <v>2698</v>
      </c>
      <c r="B8" s="314"/>
      <c r="C8" s="314"/>
      <c r="D8" s="315"/>
      <c r="E8" s="185" t="str">
        <f t="shared" si="0"/>
        <v>否</v>
      </c>
    </row>
    <row r="9" ht="36" customHeight="1" spans="1:5">
      <c r="A9" s="313" t="s">
        <v>2735</v>
      </c>
      <c r="B9" s="314"/>
      <c r="C9" s="314"/>
      <c r="D9" s="315"/>
      <c r="E9" s="185" t="str">
        <f t="shared" si="0"/>
        <v>否</v>
      </c>
    </row>
    <row r="10" ht="36" customHeight="1" spans="1:5">
      <c r="A10" s="316" t="s">
        <v>2833</v>
      </c>
      <c r="B10" s="314"/>
      <c r="C10" s="314"/>
      <c r="D10" s="315"/>
      <c r="E10" s="317" t="str">
        <f t="shared" si="0"/>
        <v>否</v>
      </c>
    </row>
    <row r="11" ht="36" customHeight="1" spans="1:5">
      <c r="A11" s="313" t="s">
        <v>2840</v>
      </c>
      <c r="B11" s="314"/>
      <c r="C11" s="314"/>
      <c r="D11" s="315"/>
      <c r="E11" s="185" t="str">
        <f t="shared" si="0"/>
        <v>否</v>
      </c>
    </row>
    <row r="12" ht="36" customHeight="1" spans="1:5">
      <c r="A12" s="316" t="s">
        <v>2890</v>
      </c>
      <c r="B12" s="314"/>
      <c r="C12" s="314"/>
      <c r="D12" s="315"/>
      <c r="E12" s="317" t="str">
        <f t="shared" si="0"/>
        <v>否</v>
      </c>
    </row>
    <row r="13" ht="36" customHeight="1" spans="1:5">
      <c r="A13" s="316" t="s">
        <v>2923</v>
      </c>
      <c r="B13" s="314"/>
      <c r="C13" s="314"/>
      <c r="D13" s="315"/>
      <c r="E13" s="317" t="str">
        <f t="shared" si="0"/>
        <v>否</v>
      </c>
    </row>
    <row r="14" ht="36" customHeight="1" spans="1:5">
      <c r="A14" s="316" t="s">
        <v>2958</v>
      </c>
      <c r="B14" s="314"/>
      <c r="C14" s="314"/>
      <c r="D14" s="315"/>
      <c r="E14" s="317" t="str">
        <f t="shared" si="0"/>
        <v>否</v>
      </c>
    </row>
    <row r="15" ht="36" customHeight="1" spans="1:9">
      <c r="A15" s="318" t="s">
        <v>3052</v>
      </c>
      <c r="B15" s="319"/>
      <c r="C15" s="319"/>
      <c r="D15" s="320"/>
      <c r="E15" s="185" t="str">
        <f t="shared" si="0"/>
        <v>否</v>
      </c>
      <c r="I15" s="99"/>
    </row>
    <row r="16" s="306" customFormat="1" ht="27" customHeight="1" spans="1:1">
      <c r="A16" s="321" t="s">
        <v>2490</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00B0F0"/>
  </sheetPr>
  <dimension ref="A1:E54"/>
  <sheetViews>
    <sheetView showGridLines="0" showZeros="0" topLeftCell="A32" workbookViewId="0">
      <selection activeCell="C38" sqref="C38"/>
    </sheetView>
  </sheetViews>
  <sheetFormatPr defaultColWidth="9" defaultRowHeight="14.25" outlineLevelCol="4"/>
  <cols>
    <col min="1" max="1" width="50.775" style="244" customWidth="1"/>
    <col min="2" max="4" width="20.6333333333333" style="244" customWidth="1"/>
    <col min="5" max="5" width="4.21666666666667" style="244" hidden="1" customWidth="1"/>
    <col min="6" max="6" width="13.775" style="244"/>
    <col min="7" max="16384" width="9" style="244"/>
  </cols>
  <sheetData>
    <row r="1" ht="45" customHeight="1" spans="1:4">
      <c r="A1" s="220" t="s">
        <v>3053</v>
      </c>
      <c r="B1" s="220"/>
      <c r="C1" s="220"/>
      <c r="D1" s="220"/>
    </row>
    <row r="2" ht="20.1" customHeight="1" spans="1:4">
      <c r="A2" s="291"/>
      <c r="B2" s="292"/>
      <c r="C2" s="293"/>
      <c r="D2" s="294" t="s">
        <v>3054</v>
      </c>
    </row>
    <row r="3" ht="45" customHeight="1" spans="1:5">
      <c r="A3" s="250" t="s">
        <v>3055</v>
      </c>
      <c r="B3" s="183" t="s">
        <v>4</v>
      </c>
      <c r="C3" s="183" t="s">
        <v>5</v>
      </c>
      <c r="D3" s="135" t="s">
        <v>6</v>
      </c>
      <c r="E3" s="244" t="s">
        <v>7</v>
      </c>
    </row>
    <row r="4" ht="36" customHeight="1" spans="1:5">
      <c r="A4" s="211" t="s">
        <v>3056</v>
      </c>
      <c r="B4" s="295"/>
      <c r="C4" s="295"/>
      <c r="D4" s="140"/>
      <c r="E4" s="296" t="str">
        <f t="shared" ref="E4:E41" si="0">IF(A4&lt;&gt;"",IF(SUM(B4:C4)&lt;&gt;0,"是","否"),"是")</f>
        <v>否</v>
      </c>
    </row>
    <row r="5" ht="36" customHeight="1" spans="1:5">
      <c r="A5" s="286" t="s">
        <v>3057</v>
      </c>
      <c r="B5" s="297"/>
      <c r="C5" s="298"/>
      <c r="D5" s="143"/>
      <c r="E5" s="296" t="str">
        <f t="shared" si="0"/>
        <v>否</v>
      </c>
    </row>
    <row r="6" ht="36" customHeight="1" spans="1:5">
      <c r="A6" s="286" t="s">
        <v>3058</v>
      </c>
      <c r="B6" s="297"/>
      <c r="C6" s="297"/>
      <c r="D6" s="143"/>
      <c r="E6" s="296" t="str">
        <f t="shared" si="0"/>
        <v>否</v>
      </c>
    </row>
    <row r="7" ht="36" customHeight="1" spans="1:5">
      <c r="A7" s="286" t="s">
        <v>3059</v>
      </c>
      <c r="B7" s="299"/>
      <c r="C7" s="298"/>
      <c r="D7" s="143"/>
      <c r="E7" s="296" t="str">
        <f t="shared" si="0"/>
        <v>否</v>
      </c>
    </row>
    <row r="8" ht="36" customHeight="1" spans="1:5">
      <c r="A8" s="286" t="s">
        <v>3060</v>
      </c>
      <c r="B8" s="297"/>
      <c r="C8" s="298"/>
      <c r="D8" s="143"/>
      <c r="E8" s="296" t="str">
        <f t="shared" si="0"/>
        <v>否</v>
      </c>
    </row>
    <row r="9" ht="36" customHeight="1" spans="1:5">
      <c r="A9" s="286" t="s">
        <v>3061</v>
      </c>
      <c r="B9" s="299"/>
      <c r="C9" s="298"/>
      <c r="D9" s="143"/>
      <c r="E9" s="296" t="str">
        <f t="shared" si="0"/>
        <v>否</v>
      </c>
    </row>
    <row r="10" ht="36" customHeight="1" spans="1:5">
      <c r="A10" s="286" t="s">
        <v>3062</v>
      </c>
      <c r="B10" s="297"/>
      <c r="C10" s="298"/>
      <c r="D10" s="143"/>
      <c r="E10" s="296" t="str">
        <f t="shared" si="0"/>
        <v>否</v>
      </c>
    </row>
    <row r="11" ht="36" customHeight="1" spans="1:5">
      <c r="A11" s="286" t="s">
        <v>3063</v>
      </c>
      <c r="B11" s="297"/>
      <c r="C11" s="298"/>
      <c r="D11" s="143"/>
      <c r="E11" s="296" t="str">
        <f t="shared" si="0"/>
        <v>否</v>
      </c>
    </row>
    <row r="12" ht="36" customHeight="1" spans="1:5">
      <c r="A12" s="286" t="s">
        <v>3064</v>
      </c>
      <c r="B12" s="297"/>
      <c r="C12" s="298"/>
      <c r="D12" s="143"/>
      <c r="E12" s="296" t="str">
        <f t="shared" si="0"/>
        <v>否</v>
      </c>
    </row>
    <row r="13" ht="36" customHeight="1" spans="1:5">
      <c r="A13" s="286" t="s">
        <v>3065</v>
      </c>
      <c r="B13" s="300"/>
      <c r="C13" s="297"/>
      <c r="D13" s="143"/>
      <c r="E13" s="296" t="str">
        <f t="shared" si="0"/>
        <v>否</v>
      </c>
    </row>
    <row r="14" ht="36" customHeight="1" spans="1:5">
      <c r="A14" s="286" t="s">
        <v>3066</v>
      </c>
      <c r="B14" s="300"/>
      <c r="C14" s="298"/>
      <c r="D14" s="143"/>
      <c r="E14" s="296" t="str">
        <f t="shared" si="0"/>
        <v>否</v>
      </c>
    </row>
    <row r="15" ht="36" customHeight="1" spans="1:5">
      <c r="A15" s="286" t="s">
        <v>3067</v>
      </c>
      <c r="B15" s="300"/>
      <c r="C15" s="301"/>
      <c r="D15" s="143"/>
      <c r="E15" s="296" t="str">
        <f t="shared" si="0"/>
        <v>否</v>
      </c>
    </row>
    <row r="16" ht="36" customHeight="1" spans="1:5">
      <c r="A16" s="286" t="s">
        <v>3068</v>
      </c>
      <c r="B16" s="300"/>
      <c r="C16" s="301"/>
      <c r="D16" s="143"/>
      <c r="E16" s="296" t="str">
        <f t="shared" si="0"/>
        <v>否</v>
      </c>
    </row>
    <row r="17" ht="36" customHeight="1" spans="1:5">
      <c r="A17" s="286" t="s">
        <v>3069</v>
      </c>
      <c r="B17" s="297"/>
      <c r="C17" s="298"/>
      <c r="D17" s="143"/>
      <c r="E17" s="296" t="str">
        <f t="shared" si="0"/>
        <v>否</v>
      </c>
    </row>
    <row r="18" ht="36" customHeight="1" spans="1:5">
      <c r="A18" s="286" t="s">
        <v>3070</v>
      </c>
      <c r="B18" s="300"/>
      <c r="C18" s="301"/>
      <c r="D18" s="143"/>
      <c r="E18" s="296" t="str">
        <f t="shared" si="0"/>
        <v>否</v>
      </c>
    </row>
    <row r="19" ht="36" customHeight="1" spans="1:5">
      <c r="A19" s="286" t="s">
        <v>3071</v>
      </c>
      <c r="B19" s="300"/>
      <c r="C19" s="301"/>
      <c r="D19" s="143"/>
      <c r="E19" s="296" t="str">
        <f t="shared" si="0"/>
        <v>否</v>
      </c>
    </row>
    <row r="20" ht="36" customHeight="1" spans="1:5">
      <c r="A20" s="286" t="s">
        <v>3072</v>
      </c>
      <c r="B20" s="297"/>
      <c r="C20" s="301"/>
      <c r="D20" s="143" t="str">
        <f>IF(B20&gt;0,C20/B20-1,IF(B20&lt;0,-(C20/B20-1),""))</f>
        <v/>
      </c>
      <c r="E20" s="296" t="str">
        <f t="shared" si="0"/>
        <v>否</v>
      </c>
    </row>
    <row r="21" ht="36" customHeight="1" spans="1:5">
      <c r="A21" s="286" t="s">
        <v>3073</v>
      </c>
      <c r="B21" s="300"/>
      <c r="C21" s="298"/>
      <c r="D21" s="143"/>
      <c r="E21" s="296" t="str">
        <f t="shared" si="0"/>
        <v>否</v>
      </c>
    </row>
    <row r="22" ht="36" customHeight="1" spans="1:5">
      <c r="A22" s="286" t="s">
        <v>3074</v>
      </c>
      <c r="B22" s="300"/>
      <c r="C22" s="298"/>
      <c r="D22" s="143"/>
      <c r="E22" s="296" t="str">
        <f t="shared" si="0"/>
        <v>否</v>
      </c>
    </row>
    <row r="23" ht="36" customHeight="1" spans="1:5">
      <c r="A23" s="211" t="s">
        <v>3075</v>
      </c>
      <c r="B23" s="295"/>
      <c r="C23" s="295"/>
      <c r="D23" s="140"/>
      <c r="E23" s="296" t="str">
        <f t="shared" si="0"/>
        <v>否</v>
      </c>
    </row>
    <row r="24" ht="36" customHeight="1" spans="1:5">
      <c r="A24" s="235" t="s">
        <v>3076</v>
      </c>
      <c r="B24" s="300"/>
      <c r="C24" s="298"/>
      <c r="D24" s="143"/>
      <c r="E24" s="296" t="str">
        <f t="shared" si="0"/>
        <v>否</v>
      </c>
    </row>
    <row r="25" ht="36" customHeight="1" spans="1:5">
      <c r="A25" s="235" t="s">
        <v>3077</v>
      </c>
      <c r="B25" s="300"/>
      <c r="C25" s="298"/>
      <c r="D25" s="143"/>
      <c r="E25" s="296" t="str">
        <f t="shared" si="0"/>
        <v>否</v>
      </c>
    </row>
    <row r="26" ht="36" customHeight="1" spans="1:5">
      <c r="A26" s="235" t="s">
        <v>3078</v>
      </c>
      <c r="B26" s="300"/>
      <c r="C26" s="298"/>
      <c r="D26" s="143"/>
      <c r="E26" s="296" t="str">
        <f t="shared" si="0"/>
        <v>否</v>
      </c>
    </row>
    <row r="27" ht="36" customHeight="1" spans="1:5">
      <c r="A27" s="235" t="s">
        <v>3079</v>
      </c>
      <c r="B27" s="300"/>
      <c r="C27" s="298"/>
      <c r="D27" s="143"/>
      <c r="E27" s="296" t="str">
        <f t="shared" si="0"/>
        <v>否</v>
      </c>
    </row>
    <row r="28" ht="36" customHeight="1" spans="1:5">
      <c r="A28" s="211" t="s">
        <v>3080</v>
      </c>
      <c r="B28" s="295"/>
      <c r="C28" s="295"/>
      <c r="D28" s="140"/>
      <c r="E28" s="296" t="str">
        <f t="shared" si="0"/>
        <v>否</v>
      </c>
    </row>
    <row r="29" ht="36" customHeight="1" spans="1:5">
      <c r="A29" s="235" t="s">
        <v>3081</v>
      </c>
      <c r="B29" s="300"/>
      <c r="C29" s="298"/>
      <c r="D29" s="143"/>
      <c r="E29" s="296" t="str">
        <f t="shared" si="0"/>
        <v>否</v>
      </c>
    </row>
    <row r="30" ht="36" customHeight="1" spans="1:5">
      <c r="A30" s="235" t="s">
        <v>3082</v>
      </c>
      <c r="B30" s="297"/>
      <c r="C30" s="298"/>
      <c r="D30" s="143"/>
      <c r="E30" s="296" t="str">
        <f t="shared" si="0"/>
        <v>否</v>
      </c>
    </row>
    <row r="31" ht="36" customHeight="1" spans="1:5">
      <c r="A31" s="235" t="s">
        <v>3083</v>
      </c>
      <c r="B31" s="300"/>
      <c r="C31" s="298"/>
      <c r="D31" s="143"/>
      <c r="E31" s="296" t="str">
        <f t="shared" si="0"/>
        <v>否</v>
      </c>
    </row>
    <row r="32" ht="36" customHeight="1" spans="1:5">
      <c r="A32" s="211" t="s">
        <v>3084</v>
      </c>
      <c r="B32" s="295"/>
      <c r="C32" s="295"/>
      <c r="D32" s="140"/>
      <c r="E32" s="296" t="str">
        <f t="shared" si="0"/>
        <v>否</v>
      </c>
    </row>
    <row r="33" ht="36" customHeight="1" spans="1:5">
      <c r="A33" s="235" t="s">
        <v>3085</v>
      </c>
      <c r="B33" s="297"/>
      <c r="C33" s="302"/>
      <c r="D33" s="143"/>
      <c r="E33" s="296" t="str">
        <f t="shared" si="0"/>
        <v>否</v>
      </c>
    </row>
    <row r="34" ht="36" customHeight="1" spans="1:5">
      <c r="A34" s="235" t="s">
        <v>3086</v>
      </c>
      <c r="B34" s="300"/>
      <c r="C34" s="302"/>
      <c r="D34" s="143"/>
      <c r="E34" s="296" t="str">
        <f t="shared" si="0"/>
        <v>否</v>
      </c>
    </row>
    <row r="35" ht="36" customHeight="1" spans="1:5">
      <c r="A35" s="235" t="s">
        <v>3087</v>
      </c>
      <c r="B35" s="300"/>
      <c r="C35" s="301"/>
      <c r="D35" s="143"/>
      <c r="E35" s="296" t="str">
        <f t="shared" si="0"/>
        <v>否</v>
      </c>
    </row>
    <row r="36" ht="36" customHeight="1" spans="1:5">
      <c r="A36" s="211" t="s">
        <v>3088</v>
      </c>
      <c r="B36" s="269"/>
      <c r="C36" s="270"/>
      <c r="D36" s="236" t="str">
        <f t="shared" ref="D36:D41" si="1">IF(B36&gt;0,C36/B36-1,IF(B36&lt;0,-(C36/B36-1),""))</f>
        <v/>
      </c>
      <c r="E36" s="296" t="str">
        <f t="shared" si="0"/>
        <v>否</v>
      </c>
    </row>
    <row r="37" ht="36" customHeight="1" spans="1:5">
      <c r="A37" s="303" t="s">
        <v>3089</v>
      </c>
      <c r="B37" s="295">
        <f>SUBTOTAL(9,B4,B23,B28,B32,B36)</f>
        <v>0</v>
      </c>
      <c r="C37" s="295">
        <f>SUBTOTAL(9,C4,C23,C28,C32,C36)</f>
        <v>0</v>
      </c>
      <c r="D37" s="236" t="str">
        <f t="shared" si="1"/>
        <v/>
      </c>
      <c r="E37" s="296" t="str">
        <f t="shared" si="0"/>
        <v>否</v>
      </c>
    </row>
    <row r="38" ht="36" customHeight="1" spans="1:5">
      <c r="A38" s="304" t="s">
        <v>37</v>
      </c>
      <c r="B38" s="297">
        <v>25</v>
      </c>
      <c r="C38" s="302">
        <v>25</v>
      </c>
      <c r="D38" s="140"/>
      <c r="E38" s="296" t="str">
        <f t="shared" si="0"/>
        <v>是</v>
      </c>
    </row>
    <row r="39" ht="36" customHeight="1" spans="1:5">
      <c r="A39" s="274" t="s">
        <v>3090</v>
      </c>
      <c r="B39" s="295"/>
      <c r="C39" s="270"/>
      <c r="D39" s="140"/>
      <c r="E39" s="296" t="str">
        <f t="shared" si="0"/>
        <v>否</v>
      </c>
    </row>
    <row r="40" ht="36" customHeight="1" spans="1:5">
      <c r="A40" s="304" t="s">
        <v>3091</v>
      </c>
      <c r="B40" s="297"/>
      <c r="C40" s="302"/>
      <c r="D40" s="140"/>
      <c r="E40" s="296" t="str">
        <f t="shared" si="0"/>
        <v>否</v>
      </c>
    </row>
    <row r="41" ht="36" customHeight="1" spans="1:5">
      <c r="A41" s="303" t="s">
        <v>44</v>
      </c>
      <c r="B41" s="295">
        <f>B37+B38+B39</f>
        <v>25</v>
      </c>
      <c r="C41" s="295">
        <f>C37+C38+C39</f>
        <v>25</v>
      </c>
      <c r="D41" s="236">
        <f t="shared" si="1"/>
        <v>0</v>
      </c>
      <c r="E41" s="296" t="str">
        <f t="shared" si="0"/>
        <v>是</v>
      </c>
    </row>
    <row r="42" spans="2:2">
      <c r="B42" s="277"/>
    </row>
    <row r="43" spans="2:3">
      <c r="B43" s="277"/>
      <c r="C43" s="277"/>
    </row>
    <row r="44" spans="2:2">
      <c r="B44" s="277"/>
    </row>
    <row r="45" spans="2:3">
      <c r="B45" s="277"/>
      <c r="C45" s="277"/>
    </row>
    <row r="46" spans="2:2">
      <c r="B46" s="277"/>
    </row>
    <row r="47" spans="2:2">
      <c r="B47" s="277"/>
    </row>
    <row r="48" spans="2:3">
      <c r="B48" s="277"/>
      <c r="C48" s="277"/>
    </row>
    <row r="49" spans="2:2">
      <c r="B49" s="277"/>
    </row>
    <row r="50" spans="2:2">
      <c r="B50" s="277"/>
    </row>
    <row r="51" spans="2:2">
      <c r="B51" s="277"/>
    </row>
    <row r="52" spans="2:2">
      <c r="B52" s="277"/>
    </row>
    <row r="53" spans="2:3">
      <c r="B53" s="277"/>
      <c r="C53" s="277"/>
    </row>
    <row r="54" spans="2:2">
      <c r="B54" s="277"/>
    </row>
  </sheetData>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00B0F0"/>
  </sheetPr>
  <dimension ref="A1:E41"/>
  <sheetViews>
    <sheetView showGridLines="0" showZeros="0" topLeftCell="A18" workbookViewId="0">
      <selection activeCell="D4" sqref="D4"/>
    </sheetView>
  </sheetViews>
  <sheetFormatPr defaultColWidth="9" defaultRowHeight="14.25" outlineLevelCol="4"/>
  <cols>
    <col min="1" max="1" width="50.775" style="244" customWidth="1"/>
    <col min="2" max="4" width="20.6333333333333" style="244" customWidth="1"/>
    <col min="5" max="5" width="4.775" style="244" hidden="1" customWidth="1"/>
    <col min="6" max="16384" width="9" style="244"/>
  </cols>
  <sheetData>
    <row r="1" ht="45" customHeight="1" spans="1:5">
      <c r="A1" s="220" t="s">
        <v>3092</v>
      </c>
      <c r="B1" s="220"/>
      <c r="C1" s="220"/>
      <c r="D1" s="220"/>
      <c r="E1" s="280"/>
    </row>
    <row r="2" ht="20.1" customHeight="1" spans="1:5">
      <c r="A2" s="221"/>
      <c r="B2" s="221"/>
      <c r="C2" s="221"/>
      <c r="D2" s="249" t="s">
        <v>1</v>
      </c>
      <c r="E2" s="281"/>
    </row>
    <row r="3" ht="45" customHeight="1" spans="1:5">
      <c r="A3" s="282" t="s">
        <v>3</v>
      </c>
      <c r="B3" s="183" t="s">
        <v>4</v>
      </c>
      <c r="C3" s="183" t="s">
        <v>5</v>
      </c>
      <c r="D3" s="183" t="s">
        <v>6</v>
      </c>
      <c r="E3" s="244" t="s">
        <v>7</v>
      </c>
    </row>
    <row r="4" ht="35.1" customHeight="1" spans="1:5">
      <c r="A4" s="211" t="s">
        <v>3093</v>
      </c>
      <c r="B4" s="283">
        <f>SUM(B5:B10)</f>
        <v>25</v>
      </c>
      <c r="C4" s="283">
        <f>SUM(C5:C10)</f>
        <v>25</v>
      </c>
      <c r="D4" s="236">
        <f t="shared" ref="D4:D9" si="0">IF(B4&gt;0,C4/B4-1,IF(B4&lt;0,-(C4/B4-1),""))</f>
        <v>0</v>
      </c>
      <c r="E4" s="154" t="str">
        <f t="shared" ref="E4:E28" si="1">IF(A4&lt;&gt;"",IF(SUM(B4:C4)&lt;&gt;0,"是","否"),"是")</f>
        <v>是</v>
      </c>
    </row>
    <row r="5" ht="35.1" customHeight="1" spans="1:5">
      <c r="A5" s="213" t="s">
        <v>3094</v>
      </c>
      <c r="B5" s="284"/>
      <c r="C5" s="284"/>
      <c r="D5" s="260"/>
      <c r="E5" s="154" t="str">
        <f t="shared" si="1"/>
        <v>否</v>
      </c>
    </row>
    <row r="6" ht="35.1" customHeight="1" spans="1:5">
      <c r="A6" s="213" t="s">
        <v>3095</v>
      </c>
      <c r="B6" s="284"/>
      <c r="C6" s="284"/>
      <c r="D6" s="260"/>
      <c r="E6" s="154" t="str">
        <f t="shared" si="1"/>
        <v>否</v>
      </c>
    </row>
    <row r="7" ht="35.1" customHeight="1" spans="1:5">
      <c r="A7" s="213" t="s">
        <v>3096</v>
      </c>
      <c r="B7" s="284">
        <v>25</v>
      </c>
      <c r="C7" s="284">
        <v>25</v>
      </c>
      <c r="D7" s="236">
        <f t="shared" si="0"/>
        <v>0</v>
      </c>
      <c r="E7" s="154" t="str">
        <f t="shared" si="1"/>
        <v>是</v>
      </c>
    </row>
    <row r="8" ht="35.1" customHeight="1" spans="1:5">
      <c r="A8" s="213" t="s">
        <v>3097</v>
      </c>
      <c r="B8" s="284"/>
      <c r="C8" s="284"/>
      <c r="D8" s="260"/>
      <c r="E8" s="154" t="str">
        <f t="shared" si="1"/>
        <v>否</v>
      </c>
    </row>
    <row r="9" ht="35.1" customHeight="1" spans="1:5">
      <c r="A9" s="213" t="s">
        <v>3098</v>
      </c>
      <c r="B9" s="284"/>
      <c r="C9" s="284"/>
      <c r="D9" s="260" t="str">
        <f t="shared" si="0"/>
        <v/>
      </c>
      <c r="E9" s="154" t="str">
        <f t="shared" si="1"/>
        <v>否</v>
      </c>
    </row>
    <row r="10" ht="35.1" customHeight="1" spans="1:5">
      <c r="A10" s="213" t="s">
        <v>3099</v>
      </c>
      <c r="B10" s="284"/>
      <c r="C10" s="284"/>
      <c r="D10" s="260"/>
      <c r="E10" s="154" t="str">
        <f t="shared" si="1"/>
        <v>否</v>
      </c>
    </row>
    <row r="11" ht="35.1" customHeight="1" spans="1:5">
      <c r="A11" s="211" t="s">
        <v>3100</v>
      </c>
      <c r="B11" s="285"/>
      <c r="C11" s="285"/>
      <c r="D11" s="271"/>
      <c r="E11" s="154" t="str">
        <f t="shared" si="1"/>
        <v>否</v>
      </c>
    </row>
    <row r="12" ht="35.1" customHeight="1" spans="1:5">
      <c r="A12" s="213" t="s">
        <v>3101</v>
      </c>
      <c r="B12" s="284"/>
      <c r="C12" s="284"/>
      <c r="D12" s="260"/>
      <c r="E12" s="154" t="str">
        <f t="shared" si="1"/>
        <v>否</v>
      </c>
    </row>
    <row r="13" ht="35.1" customHeight="1" spans="1:5">
      <c r="A13" s="213" t="s">
        <v>3102</v>
      </c>
      <c r="B13" s="284"/>
      <c r="C13" s="284"/>
      <c r="D13" s="260"/>
      <c r="E13" s="154" t="str">
        <f t="shared" si="1"/>
        <v>否</v>
      </c>
    </row>
    <row r="14" ht="35.1" customHeight="1" spans="1:5">
      <c r="A14" s="213" t="s">
        <v>3103</v>
      </c>
      <c r="B14" s="284"/>
      <c r="C14" s="284"/>
      <c r="D14" s="260" t="str">
        <f>IF(B14&gt;0,C14/B14-1,IF(B14&lt;0,-(C14/B14-1),""))</f>
        <v/>
      </c>
      <c r="E14" s="154" t="str">
        <f t="shared" si="1"/>
        <v>否</v>
      </c>
    </row>
    <row r="15" ht="35.1" customHeight="1" spans="1:5">
      <c r="A15" s="213" t="s">
        <v>3104</v>
      </c>
      <c r="B15" s="284"/>
      <c r="C15" s="284"/>
      <c r="D15" s="260" t="str">
        <f>IF(B15&gt;0,C15/B15-1,IF(B15&lt;0,-(C15/B15-1),""))</f>
        <v/>
      </c>
      <c r="E15" s="154" t="str">
        <f t="shared" si="1"/>
        <v>否</v>
      </c>
    </row>
    <row r="16" ht="35.1" customHeight="1" spans="1:5">
      <c r="A16" s="213" t="s">
        <v>3105</v>
      </c>
      <c r="B16" s="284"/>
      <c r="C16" s="284"/>
      <c r="D16" s="260"/>
      <c r="E16" s="154" t="str">
        <f t="shared" si="1"/>
        <v>否</v>
      </c>
    </row>
    <row r="17" s="279" customFormat="1" ht="35.1" customHeight="1" spans="1:5">
      <c r="A17" s="211" t="s">
        <v>3106</v>
      </c>
      <c r="B17" s="285"/>
      <c r="C17" s="285"/>
      <c r="D17" s="271"/>
      <c r="E17" s="154" t="str">
        <f t="shared" si="1"/>
        <v>否</v>
      </c>
    </row>
    <row r="18" ht="35.1" customHeight="1" spans="1:5">
      <c r="A18" s="213" t="s">
        <v>3107</v>
      </c>
      <c r="B18" s="284"/>
      <c r="C18" s="284"/>
      <c r="D18" s="271"/>
      <c r="E18" s="154" t="str">
        <f t="shared" si="1"/>
        <v>否</v>
      </c>
    </row>
    <row r="19" ht="35.1" customHeight="1" spans="1:5">
      <c r="A19" s="211" t="s">
        <v>3108</v>
      </c>
      <c r="B19" s="285"/>
      <c r="C19" s="285"/>
      <c r="D19" s="271"/>
      <c r="E19" s="154" t="str">
        <f t="shared" si="1"/>
        <v>否</v>
      </c>
    </row>
    <row r="20" ht="35.1" customHeight="1" spans="1:5">
      <c r="A20" s="286" t="s">
        <v>3109</v>
      </c>
      <c r="B20" s="284"/>
      <c r="C20" s="284"/>
      <c r="D20" s="260"/>
      <c r="E20" s="154" t="str">
        <f t="shared" si="1"/>
        <v>否</v>
      </c>
    </row>
    <row r="21" ht="35.1" customHeight="1" spans="1:5">
      <c r="A21" s="211" t="s">
        <v>3110</v>
      </c>
      <c r="B21" s="285"/>
      <c r="C21" s="285">
        <f>C22</f>
        <v>0</v>
      </c>
      <c r="D21" s="236" t="str">
        <f t="shared" ref="D21:D24" si="2">IF(B21&gt;0,C21/B21-1,IF(B21&lt;0,-(C21/B21-1),""))</f>
        <v/>
      </c>
      <c r="E21" s="154" t="str">
        <f t="shared" si="1"/>
        <v>否</v>
      </c>
    </row>
    <row r="22" ht="35.1" customHeight="1" spans="1:5">
      <c r="A22" s="213" t="s">
        <v>3111</v>
      </c>
      <c r="B22" s="284"/>
      <c r="C22" s="284"/>
      <c r="D22" s="236" t="str">
        <f t="shared" si="2"/>
        <v/>
      </c>
      <c r="E22" s="154" t="str">
        <f t="shared" si="1"/>
        <v>否</v>
      </c>
    </row>
    <row r="23" ht="35.1" customHeight="1" spans="1:5">
      <c r="A23" s="272" t="s">
        <v>3112</v>
      </c>
      <c r="B23" s="285">
        <f>SUM(B4,B11,B17,B19,B21)</f>
        <v>25</v>
      </c>
      <c r="C23" s="285">
        <f>SUM(C4,C11,C17,C19,C21)</f>
        <v>25</v>
      </c>
      <c r="D23" s="236">
        <f t="shared" si="2"/>
        <v>0</v>
      </c>
      <c r="E23" s="154" t="str">
        <f t="shared" si="1"/>
        <v>是</v>
      </c>
    </row>
    <row r="24" ht="35.1" customHeight="1" spans="1:5">
      <c r="A24" s="287" t="s">
        <v>96</v>
      </c>
      <c r="B24" s="285"/>
      <c r="C24" s="285"/>
      <c r="D24" s="236" t="str">
        <f t="shared" si="2"/>
        <v/>
      </c>
      <c r="E24" s="154" t="str">
        <f t="shared" si="1"/>
        <v>否</v>
      </c>
    </row>
    <row r="25" ht="35.1" customHeight="1" spans="1:5">
      <c r="A25" s="288" t="s">
        <v>3113</v>
      </c>
      <c r="B25" s="284"/>
      <c r="C25" s="284"/>
      <c r="D25" s="271"/>
      <c r="E25" s="154" t="str">
        <f t="shared" si="1"/>
        <v>否</v>
      </c>
    </row>
    <row r="26" ht="35.1" customHeight="1" spans="1:5">
      <c r="A26" s="289" t="s">
        <v>3114</v>
      </c>
      <c r="B26" s="284"/>
      <c r="C26" s="284"/>
      <c r="D26" s="271"/>
      <c r="E26" s="154" t="str">
        <f t="shared" si="1"/>
        <v>否</v>
      </c>
    </row>
    <row r="27" ht="35.1" customHeight="1" spans="1:5">
      <c r="A27" s="290" t="s">
        <v>3115</v>
      </c>
      <c r="B27" s="285"/>
      <c r="C27" s="285"/>
      <c r="D27" s="271"/>
      <c r="E27" s="154" t="str">
        <f t="shared" si="1"/>
        <v>否</v>
      </c>
    </row>
    <row r="28" ht="35.1" customHeight="1" spans="1:5">
      <c r="A28" s="237" t="s">
        <v>103</v>
      </c>
      <c r="B28" s="285">
        <f>SUBTOTAL(9,B23,B24,B27)</f>
        <v>25</v>
      </c>
      <c r="C28" s="285">
        <f>SUBTOTAL(9,C23,C24,C27)</f>
        <v>25</v>
      </c>
      <c r="D28" s="236">
        <f>IF(B28&gt;0,C28/B28-1,IF(B28&lt;0,-(C28/B28-1),""))</f>
        <v>0</v>
      </c>
      <c r="E28" s="154" t="str">
        <f t="shared" si="1"/>
        <v>是</v>
      </c>
    </row>
    <row r="29" spans="2:2">
      <c r="B29" s="277"/>
    </row>
    <row r="30" spans="2:3">
      <c r="B30" s="277"/>
      <c r="C30" s="277"/>
    </row>
    <row r="31" spans="2:2">
      <c r="B31" s="277"/>
    </row>
    <row r="32" spans="2:3">
      <c r="B32" s="277"/>
      <c r="C32" s="277"/>
    </row>
    <row r="33" spans="2:2">
      <c r="B33" s="277"/>
    </row>
    <row r="34" spans="2:2">
      <c r="B34" s="277"/>
    </row>
    <row r="35" spans="2:3">
      <c r="B35" s="277"/>
      <c r="C35" s="277"/>
    </row>
    <row r="36" spans="2:2">
      <c r="B36" s="277"/>
    </row>
    <row r="37" spans="2:2">
      <c r="B37" s="277"/>
    </row>
    <row r="38" spans="2:2">
      <c r="B38" s="277"/>
    </row>
    <row r="39" spans="2:2">
      <c r="B39" s="277"/>
    </row>
    <row r="40" spans="2:3">
      <c r="B40" s="277"/>
      <c r="C40" s="277"/>
    </row>
    <row r="41" spans="2:2">
      <c r="B41" s="277"/>
    </row>
  </sheetData>
  <mergeCells count="1">
    <mergeCell ref="A1:D1"/>
  </mergeCells>
  <conditionalFormatting sqref="E29">
    <cfRule type="cellIs" dxfId="3" priority="2" stopIfTrue="1" operator="lessThanOrEqual">
      <formula>-1</formula>
    </cfRule>
  </conditionalFormatting>
  <conditionalFormatting sqref="E3:E29">
    <cfRule type="cellIs" dxfId="3" priority="3" stopIfTrue="1" operator="lessThanOrEqual">
      <formula>-1</formula>
    </cfRule>
  </conditionalFormatting>
  <conditionalFormatting sqref="D5:D6 D8:D20 D25:D27">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6">
    <tabColor rgb="FF00B0F0"/>
  </sheetPr>
  <dimension ref="A1:E48"/>
  <sheetViews>
    <sheetView showGridLines="0" showZeros="0" tabSelected="1" topLeftCell="A18" workbookViewId="0">
      <selection activeCell="P30" sqref="P30"/>
    </sheetView>
  </sheetViews>
  <sheetFormatPr defaultColWidth="9" defaultRowHeight="20.25" outlineLevelCol="4"/>
  <cols>
    <col min="1" max="1" width="52.6666666666667" style="244" customWidth="1"/>
    <col min="2" max="2" width="20.6333333333333" style="244" customWidth="1"/>
    <col min="3" max="3" width="20.6333333333333" style="246" customWidth="1"/>
    <col min="4" max="4" width="20.6333333333333" style="244" customWidth="1"/>
    <col min="5" max="5" width="4.44166666666667" style="245" hidden="1" customWidth="1"/>
    <col min="6" max="16384" width="9" style="244"/>
  </cols>
  <sheetData>
    <row r="1" s="244" customFormat="1" ht="45" customHeight="1" spans="1:5">
      <c r="A1" s="220" t="s">
        <v>3116</v>
      </c>
      <c r="B1" s="220"/>
      <c r="C1" s="247"/>
      <c r="D1" s="220"/>
      <c r="E1" s="245"/>
    </row>
    <row r="2" s="244" customFormat="1" ht="20.1" customHeight="1" spans="1:5">
      <c r="A2" s="221"/>
      <c r="B2" s="221"/>
      <c r="C2" s="248"/>
      <c r="D2" s="249" t="s">
        <v>1</v>
      </c>
      <c r="E2" s="245"/>
    </row>
    <row r="3" s="244" customFormat="1" ht="45" customHeight="1" spans="1:5">
      <c r="A3" s="250" t="s">
        <v>3055</v>
      </c>
      <c r="B3" s="183" t="s">
        <v>4</v>
      </c>
      <c r="C3" s="183" t="s">
        <v>5</v>
      </c>
      <c r="D3" s="183" t="s">
        <v>6</v>
      </c>
      <c r="E3" s="245" t="s">
        <v>7</v>
      </c>
    </row>
    <row r="4" s="244" customFormat="1" ht="36" customHeight="1" spans="1:5">
      <c r="A4" s="211" t="s">
        <v>3117</v>
      </c>
      <c r="B4" s="139"/>
      <c r="C4" s="251"/>
      <c r="D4" s="140"/>
      <c r="E4" s="197" t="str">
        <f t="shared" ref="E4:E35" si="0">IF(A4&lt;&gt;"",IF(SUM(B4:C4)&lt;&gt;0,"是","否"),"是")</f>
        <v>否</v>
      </c>
    </row>
    <row r="5" s="244" customFormat="1" ht="36" customHeight="1" spans="1:5">
      <c r="A5" s="235" t="s">
        <v>3057</v>
      </c>
      <c r="B5" s="139"/>
      <c r="C5" s="252"/>
      <c r="D5" s="253"/>
      <c r="E5" s="197" t="str">
        <f t="shared" si="0"/>
        <v>否</v>
      </c>
    </row>
    <row r="6" s="245" customFormat="1" ht="36" hidden="1" customHeight="1" spans="1:5">
      <c r="A6" s="235" t="s">
        <v>3058</v>
      </c>
      <c r="B6" s="226"/>
      <c r="C6" s="254"/>
      <c r="D6" s="255" t="str">
        <f>IF(B6&gt;0,C6/B6-1,IF(B6&lt;0,-(C6/B6-1),""))</f>
        <v/>
      </c>
      <c r="E6" s="197" t="str">
        <f t="shared" si="0"/>
        <v>否</v>
      </c>
    </row>
    <row r="7" s="244" customFormat="1" ht="36" customHeight="1" spans="1:5">
      <c r="A7" s="235" t="s">
        <v>3059</v>
      </c>
      <c r="B7" s="256"/>
      <c r="C7" s="252"/>
      <c r="D7" s="257"/>
      <c r="E7" s="197" t="str">
        <f t="shared" si="0"/>
        <v>否</v>
      </c>
    </row>
    <row r="8" s="245" customFormat="1" ht="36" hidden="1" customHeight="1" spans="1:5">
      <c r="A8" s="235" t="s">
        <v>3060</v>
      </c>
      <c r="B8" s="258"/>
      <c r="C8" s="254">
        <v>0</v>
      </c>
      <c r="D8" s="255" t="str">
        <f>IF(B8&gt;0,C8/B8-1,IF(B8&lt;0,-(C8/B8-1),""))</f>
        <v/>
      </c>
      <c r="E8" s="197" t="str">
        <f t="shared" si="0"/>
        <v>否</v>
      </c>
    </row>
    <row r="9" s="244" customFormat="1" ht="36" customHeight="1" spans="1:5">
      <c r="A9" s="235" t="s">
        <v>3061</v>
      </c>
      <c r="B9" s="256"/>
      <c r="C9" s="252"/>
      <c r="D9" s="257"/>
      <c r="E9" s="197" t="str">
        <f t="shared" si="0"/>
        <v>否</v>
      </c>
    </row>
    <row r="10" s="244" customFormat="1" ht="36" customHeight="1" spans="1:5">
      <c r="A10" s="235" t="s">
        <v>3064</v>
      </c>
      <c r="B10" s="259"/>
      <c r="C10" s="252"/>
      <c r="D10" s="260"/>
      <c r="E10" s="197" t="str">
        <f t="shared" si="0"/>
        <v>否</v>
      </c>
    </row>
    <row r="11" s="244" customFormat="1" ht="36" customHeight="1" spans="1:5">
      <c r="A11" s="235" t="s">
        <v>3065</v>
      </c>
      <c r="B11" s="259"/>
      <c r="C11" s="261"/>
      <c r="D11" s="257"/>
      <c r="E11" s="197" t="str">
        <f t="shared" si="0"/>
        <v>否</v>
      </c>
    </row>
    <row r="12" s="244" customFormat="1" ht="36" customHeight="1" spans="1:5">
      <c r="A12" s="235" t="s">
        <v>3066</v>
      </c>
      <c r="B12" s="256"/>
      <c r="C12" s="262"/>
      <c r="D12" s="257"/>
      <c r="E12" s="197" t="str">
        <f t="shared" si="0"/>
        <v>否</v>
      </c>
    </row>
    <row r="13" s="244" customFormat="1" ht="36" customHeight="1" spans="1:5">
      <c r="A13" s="235" t="s">
        <v>3067</v>
      </c>
      <c r="B13" s="256"/>
      <c r="C13" s="252"/>
      <c r="D13" s="257"/>
      <c r="E13" s="197" t="str">
        <f t="shared" si="0"/>
        <v>否</v>
      </c>
    </row>
    <row r="14" s="244" customFormat="1" ht="36" customHeight="1" spans="1:5">
      <c r="A14" s="235" t="s">
        <v>3063</v>
      </c>
      <c r="B14" s="256"/>
      <c r="C14" s="252"/>
      <c r="D14" s="257"/>
      <c r="E14" s="197" t="str">
        <f t="shared" si="0"/>
        <v>否</v>
      </c>
    </row>
    <row r="15" s="244" customFormat="1" ht="36" customHeight="1" spans="1:5">
      <c r="A15" s="235" t="s">
        <v>3118</v>
      </c>
      <c r="B15" s="256"/>
      <c r="C15" s="261"/>
      <c r="D15" s="257"/>
      <c r="E15" s="197" t="str">
        <f t="shared" si="0"/>
        <v>否</v>
      </c>
    </row>
    <row r="16" s="244" customFormat="1" ht="36" customHeight="1" spans="1:5">
      <c r="A16" s="235" t="s">
        <v>3069</v>
      </c>
      <c r="B16" s="256"/>
      <c r="C16" s="252"/>
      <c r="D16" s="257"/>
      <c r="E16" s="197" t="str">
        <f t="shared" si="0"/>
        <v>否</v>
      </c>
    </row>
    <row r="17" s="244" customFormat="1" ht="36" customHeight="1" spans="1:5">
      <c r="A17" s="235" t="s">
        <v>3070</v>
      </c>
      <c r="B17" s="256"/>
      <c r="C17" s="252"/>
      <c r="D17" s="257"/>
      <c r="E17" s="197" t="str">
        <f t="shared" si="0"/>
        <v>否</v>
      </c>
    </row>
    <row r="18" s="244" customFormat="1" ht="36" customHeight="1" spans="1:5">
      <c r="A18" s="235" t="s">
        <v>3071</v>
      </c>
      <c r="B18" s="256"/>
      <c r="C18" s="252"/>
      <c r="D18" s="257"/>
      <c r="E18" s="197" t="str">
        <f t="shared" si="0"/>
        <v>否</v>
      </c>
    </row>
    <row r="19" s="245" customFormat="1" ht="36" hidden="1" customHeight="1" spans="1:5">
      <c r="A19" s="235" t="s">
        <v>3073</v>
      </c>
      <c r="B19" s="258"/>
      <c r="C19" s="254"/>
      <c r="D19" s="255" t="str">
        <f t="shared" ref="D19:D27" si="1">IF(B19&gt;0,C19/B19-1,IF(B19&lt;0,-(C19/B19-1),""))</f>
        <v/>
      </c>
      <c r="E19" s="197" t="str">
        <f t="shared" si="0"/>
        <v>否</v>
      </c>
    </row>
    <row r="20" s="244" customFormat="1" ht="36" customHeight="1" spans="1:5">
      <c r="A20" s="235" t="s">
        <v>3074</v>
      </c>
      <c r="B20" s="256"/>
      <c r="C20" s="252"/>
      <c r="D20" s="257"/>
      <c r="E20" s="197" t="str">
        <f t="shared" si="0"/>
        <v>否</v>
      </c>
    </row>
    <row r="21" s="244" customFormat="1" ht="36" customHeight="1" spans="1:5">
      <c r="A21" s="211" t="s">
        <v>3119</v>
      </c>
      <c r="B21" s="263"/>
      <c r="C21" s="263"/>
      <c r="D21" s="253"/>
      <c r="E21" s="197" t="str">
        <f t="shared" si="0"/>
        <v>否</v>
      </c>
    </row>
    <row r="22" s="244" customFormat="1" ht="36" customHeight="1" spans="1:5">
      <c r="A22" s="235" t="s">
        <v>3076</v>
      </c>
      <c r="B22" s="264"/>
      <c r="C22" s="264"/>
      <c r="D22" s="257"/>
      <c r="E22" s="197" t="str">
        <f t="shared" si="0"/>
        <v>否</v>
      </c>
    </row>
    <row r="23" s="245" customFormat="1" ht="36" hidden="1" customHeight="1" spans="1:5">
      <c r="A23" s="235" t="s">
        <v>3077</v>
      </c>
      <c r="B23" s="264">
        <v>0</v>
      </c>
      <c r="C23" s="265"/>
      <c r="D23" s="257" t="str">
        <f t="shared" si="1"/>
        <v/>
      </c>
      <c r="E23" s="197" t="str">
        <f t="shared" si="0"/>
        <v>否</v>
      </c>
    </row>
    <row r="24" s="245" customFormat="1" ht="36" hidden="1" customHeight="1" spans="1:5">
      <c r="A24" s="211" t="s">
        <v>3120</v>
      </c>
      <c r="B24" s="225"/>
      <c r="C24" s="266">
        <f>SUM(C25:C27)</f>
        <v>0</v>
      </c>
      <c r="D24" s="255" t="str">
        <f t="shared" si="1"/>
        <v/>
      </c>
      <c r="E24" s="197" t="str">
        <f t="shared" si="0"/>
        <v>否</v>
      </c>
    </row>
    <row r="25" s="245" customFormat="1" ht="36" hidden="1" customHeight="1" spans="1:5">
      <c r="A25" s="235" t="s">
        <v>3121</v>
      </c>
      <c r="B25" s="226"/>
      <c r="C25" s="267"/>
      <c r="D25" s="255" t="str">
        <f t="shared" si="1"/>
        <v/>
      </c>
      <c r="E25" s="197" t="str">
        <f t="shared" si="0"/>
        <v>否</v>
      </c>
    </row>
    <row r="26" s="245" customFormat="1" ht="36" hidden="1" customHeight="1" spans="1:5">
      <c r="A26" s="235" t="s">
        <v>3122</v>
      </c>
      <c r="B26" s="226"/>
      <c r="C26" s="267"/>
      <c r="D26" s="255" t="str">
        <f t="shared" si="1"/>
        <v/>
      </c>
      <c r="E26" s="197" t="str">
        <f t="shared" si="0"/>
        <v>否</v>
      </c>
    </row>
    <row r="27" s="245" customFormat="1" ht="36" hidden="1" customHeight="1" spans="1:5">
      <c r="A27" s="235" t="s">
        <v>3123</v>
      </c>
      <c r="B27" s="142"/>
      <c r="C27" s="265">
        <f>SUM(C28:C29)</f>
        <v>0</v>
      </c>
      <c r="D27" s="255" t="str">
        <f t="shared" si="1"/>
        <v/>
      </c>
      <c r="E27" s="197" t="str">
        <f t="shared" si="0"/>
        <v>否</v>
      </c>
    </row>
    <row r="28" s="244" customFormat="1" ht="36" customHeight="1" spans="1:5">
      <c r="A28" s="211" t="s">
        <v>3124</v>
      </c>
      <c r="B28" s="225"/>
      <c r="C28" s="225"/>
      <c r="D28" s="253"/>
      <c r="E28" s="197" t="str">
        <f t="shared" si="0"/>
        <v>否</v>
      </c>
    </row>
    <row r="29" s="244" customFormat="1" ht="36" customHeight="1" spans="1:5">
      <c r="A29" s="235" t="s">
        <v>3086</v>
      </c>
      <c r="B29" s="142"/>
      <c r="C29" s="268"/>
      <c r="D29" s="260"/>
      <c r="E29" s="197" t="str">
        <f t="shared" si="0"/>
        <v>否</v>
      </c>
    </row>
    <row r="30" s="244" customFormat="1" ht="36" customHeight="1" spans="1:5">
      <c r="A30" s="211" t="s">
        <v>3125</v>
      </c>
      <c r="B30" s="269"/>
      <c r="C30" s="270"/>
      <c r="D30" s="271"/>
      <c r="E30" s="197" t="str">
        <f t="shared" si="0"/>
        <v>否</v>
      </c>
    </row>
    <row r="31" s="244" customFormat="1" ht="36" customHeight="1" spans="1:5">
      <c r="A31" s="272" t="s">
        <v>3126</v>
      </c>
      <c r="B31" s="139">
        <f>SUM(B4,B21,B28,B30)</f>
        <v>0</v>
      </c>
      <c r="C31" s="139">
        <f>SUM(C4,C21,C28,C30)</f>
        <v>0</v>
      </c>
      <c r="D31" s="253"/>
      <c r="E31" s="197" t="str">
        <f t="shared" si="0"/>
        <v>否</v>
      </c>
    </row>
    <row r="32" s="244" customFormat="1" ht="36" customHeight="1" spans="1:5">
      <c r="A32" s="273" t="s">
        <v>37</v>
      </c>
      <c r="B32" s="225">
        <v>25</v>
      </c>
      <c r="C32" s="225">
        <v>25</v>
      </c>
      <c r="D32" s="253"/>
      <c r="E32" s="197" t="str">
        <f t="shared" si="0"/>
        <v>是</v>
      </c>
    </row>
    <row r="33" s="244" customFormat="1" ht="36" customHeight="1" spans="1:5">
      <c r="A33" s="274" t="s">
        <v>3090</v>
      </c>
      <c r="B33" s="275"/>
      <c r="C33" s="225"/>
      <c r="D33" s="253"/>
      <c r="E33" s="197" t="str">
        <f t="shared" si="0"/>
        <v>否</v>
      </c>
    </row>
    <row r="34" s="245" customFormat="1" ht="36" hidden="1" customHeight="1" spans="1:5">
      <c r="A34" s="273" t="s">
        <v>3091</v>
      </c>
      <c r="B34" s="139"/>
      <c r="C34" s="276"/>
      <c r="D34" s="253"/>
      <c r="E34" s="197" t="str">
        <f t="shared" si="0"/>
        <v>否</v>
      </c>
    </row>
    <row r="35" ht="36" customHeight="1" spans="1:5">
      <c r="A35" s="237" t="s">
        <v>44</v>
      </c>
      <c r="B35" s="139">
        <f>SUM(B31,B32,B33)</f>
        <v>25</v>
      </c>
      <c r="C35" s="139">
        <f>SUM(C31,C32,C33)</f>
        <v>25</v>
      </c>
      <c r="D35" s="253"/>
      <c r="E35" s="197" t="str">
        <f t="shared" si="0"/>
        <v>是</v>
      </c>
    </row>
    <row r="36" spans="2:2">
      <c r="B36" s="277"/>
    </row>
    <row r="37" spans="2:2">
      <c r="B37" s="278"/>
    </row>
    <row r="38" spans="2:2">
      <c r="B38" s="277"/>
    </row>
    <row r="39" spans="2:2">
      <c r="B39" s="278"/>
    </row>
    <row r="40" spans="2:2">
      <c r="B40" s="277"/>
    </row>
    <row r="41" spans="2:2">
      <c r="B41" s="277"/>
    </row>
    <row r="42" spans="2:2">
      <c r="B42" s="278"/>
    </row>
    <row r="43" spans="2:2">
      <c r="B43" s="277"/>
    </row>
    <row r="44" spans="2:2">
      <c r="B44" s="277"/>
    </row>
    <row r="45" spans="2:2">
      <c r="B45" s="277"/>
    </row>
    <row r="46" spans="2:2">
      <c r="B46" s="277"/>
    </row>
    <row r="47" spans="2:2">
      <c r="B47" s="278"/>
    </row>
    <row r="48" spans="2:2">
      <c r="B48" s="277"/>
    </row>
  </sheetData>
  <autoFilter ref="A3:E35">
    <filterColumn colId="4">
      <customFilters>
        <customFilter operator="equal" val="是"/>
      </customFilters>
    </filterColumn>
    <extLst/>
  </autoFilter>
  <mergeCells count="1">
    <mergeCell ref="A1:D1"/>
  </mergeCells>
  <conditionalFormatting sqref="E3:E35">
    <cfRule type="cellIs" dxfId="3" priority="3" stopIfTrue="1" operator="lessThanOrEqual">
      <formula>-1</formula>
    </cfRule>
  </conditionalFormatting>
  <conditionalFormatting sqref="D5 D7 D31:D35 D28 D20:D23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00B0F0"/>
  </sheetPr>
  <dimension ref="A1:E35"/>
  <sheetViews>
    <sheetView showGridLines="0" showZeros="0" workbookViewId="0">
      <selection activeCell="H20" sqref="H20"/>
    </sheetView>
  </sheetViews>
  <sheetFormatPr defaultColWidth="9" defaultRowHeight="13.5" outlineLevelCol="4"/>
  <cols>
    <col min="1" max="1" width="50.775" style="218" customWidth="1"/>
    <col min="2" max="4" width="20.6333333333333" style="218" customWidth="1"/>
    <col min="5" max="5" width="5.33333333333333" hidden="1" customWidth="1"/>
    <col min="6" max="16384" width="9" style="218"/>
  </cols>
  <sheetData>
    <row r="1" s="218" customFormat="1" ht="45" customHeight="1" spans="1:5">
      <c r="A1" s="220" t="s">
        <v>3127</v>
      </c>
      <c r="B1" s="220"/>
      <c r="C1" s="220"/>
      <c r="D1" s="220"/>
      <c r="E1"/>
    </row>
    <row r="2" s="218" customFormat="1" ht="20.1" customHeight="1" spans="1:5">
      <c r="A2" s="221"/>
      <c r="B2" s="221"/>
      <c r="C2" s="221"/>
      <c r="D2" s="222" t="s">
        <v>1</v>
      </c>
      <c r="E2"/>
    </row>
    <row r="3" s="218" customFormat="1" ht="45" customHeight="1" spans="1:5">
      <c r="A3" s="223" t="s">
        <v>3128</v>
      </c>
      <c r="B3" s="183" t="s">
        <v>4</v>
      </c>
      <c r="C3" s="183" t="s">
        <v>5</v>
      </c>
      <c r="D3" s="183" t="s">
        <v>6</v>
      </c>
      <c r="E3" s="224" t="s">
        <v>7</v>
      </c>
    </row>
    <row r="4" s="218" customFormat="1" ht="36" customHeight="1" spans="1:5">
      <c r="A4" s="211" t="s">
        <v>3093</v>
      </c>
      <c r="B4" s="225">
        <f>SUM(B5:B7)</f>
        <v>25</v>
      </c>
      <c r="C4" s="225">
        <f>SUM(C5:C7)</f>
        <v>25</v>
      </c>
      <c r="D4" s="140"/>
      <c r="E4" s="197" t="str">
        <f t="shared" ref="E4:E6" si="0">IF(A4&lt;&gt;"",IF(SUM(B4:C4)&lt;&gt;0,"是","否"),"是")</f>
        <v>是</v>
      </c>
    </row>
    <row r="5" s="218" customFormat="1" ht="36" customHeight="1" spans="1:5">
      <c r="A5" s="213" t="s">
        <v>3129</v>
      </c>
      <c r="B5" s="226"/>
      <c r="C5" s="226"/>
      <c r="D5" s="227"/>
      <c r="E5" s="197" t="str">
        <f t="shared" si="0"/>
        <v>否</v>
      </c>
    </row>
    <row r="6" s="219" customFormat="1" ht="35.1" customHeight="1" spans="1:5">
      <c r="A6" s="228" t="s">
        <v>3130</v>
      </c>
      <c r="B6" s="229">
        <v>25</v>
      </c>
      <c r="C6" s="226">
        <v>25</v>
      </c>
      <c r="D6" s="230">
        <f>IF(B6&gt;0,C6/B6-1,IF(B6&lt;0,-(C6/B6-1),""))</f>
        <v>0</v>
      </c>
      <c r="E6" s="231" t="str">
        <f t="shared" si="0"/>
        <v>是</v>
      </c>
    </row>
    <row r="7" customFormat="1" ht="36" customHeight="1" spans="1:5">
      <c r="A7" s="213" t="s">
        <v>3099</v>
      </c>
      <c r="B7" s="226"/>
      <c r="C7" s="226"/>
      <c r="D7" s="232" t="str">
        <f t="shared" ref="D7:D18" si="1">IF(B7&gt;0,C7/B7-1,IF(B7&lt;0,-(C7/B7-1),""))</f>
        <v/>
      </c>
      <c r="E7" s="197" t="str">
        <f t="shared" ref="E7:E22" si="2">IF(A7&lt;&gt;"",IF(SUM(B7:C7)&lt;&gt;0,"是","否"),"是")</f>
        <v>否</v>
      </c>
    </row>
    <row r="8" s="218" customFormat="1" ht="36" customHeight="1" spans="1:5">
      <c r="A8" s="211" t="s">
        <v>3100</v>
      </c>
      <c r="B8" s="225"/>
      <c r="C8" s="225"/>
      <c r="D8" s="233"/>
      <c r="E8" s="197" t="str">
        <f t="shared" si="2"/>
        <v>否</v>
      </c>
    </row>
    <row r="9" s="218" customFormat="1" ht="36" customHeight="1" spans="1:5">
      <c r="A9" s="213" t="s">
        <v>3101</v>
      </c>
      <c r="B9" s="226"/>
      <c r="C9" s="226"/>
      <c r="D9" s="227"/>
      <c r="E9" s="197" t="str">
        <f t="shared" si="2"/>
        <v>否</v>
      </c>
    </row>
    <row r="10" s="218" customFormat="1" ht="36" customHeight="1" spans="1:5">
      <c r="A10" s="213" t="s">
        <v>3105</v>
      </c>
      <c r="B10" s="226"/>
      <c r="C10" s="226"/>
      <c r="D10" s="227"/>
      <c r="E10" s="197" t="str">
        <f t="shared" si="2"/>
        <v>否</v>
      </c>
    </row>
    <row r="11" customFormat="1" ht="36" customHeight="1" spans="1:5">
      <c r="A11" s="211" t="s">
        <v>3106</v>
      </c>
      <c r="B11" s="225">
        <f>B12</f>
        <v>0</v>
      </c>
      <c r="C11" s="225">
        <f>C12</f>
        <v>0</v>
      </c>
      <c r="D11" s="234" t="str">
        <f t="shared" si="1"/>
        <v/>
      </c>
      <c r="E11" s="197" t="str">
        <f t="shared" si="2"/>
        <v>否</v>
      </c>
    </row>
    <row r="12" customFormat="1" ht="36" customHeight="1" spans="1:5">
      <c r="A12" s="213" t="s">
        <v>3107</v>
      </c>
      <c r="B12" s="226"/>
      <c r="C12" s="226"/>
      <c r="D12" s="232" t="str">
        <f t="shared" si="1"/>
        <v/>
      </c>
      <c r="E12" s="197" t="str">
        <f t="shared" si="2"/>
        <v>否</v>
      </c>
    </row>
    <row r="13" customFormat="1" ht="36" customHeight="1" spans="1:5">
      <c r="A13" s="211" t="s">
        <v>3108</v>
      </c>
      <c r="B13" s="225"/>
      <c r="C13" s="225"/>
      <c r="D13" s="234" t="str">
        <f t="shared" si="1"/>
        <v/>
      </c>
      <c r="E13" s="197" t="str">
        <f t="shared" si="2"/>
        <v>否</v>
      </c>
    </row>
    <row r="14" customFormat="1" ht="36" customHeight="1" spans="1:5">
      <c r="A14" s="235" t="s">
        <v>3131</v>
      </c>
      <c r="B14" s="226"/>
      <c r="C14" s="226"/>
      <c r="D14" s="232" t="str">
        <f t="shared" si="1"/>
        <v/>
      </c>
      <c r="E14" s="197" t="str">
        <f t="shared" si="2"/>
        <v>否</v>
      </c>
    </row>
    <row r="15" ht="36" customHeight="1" spans="1:5">
      <c r="A15" s="211" t="s">
        <v>3110</v>
      </c>
      <c r="B15" s="225">
        <f>SUM(B16)</f>
        <v>0</v>
      </c>
      <c r="C15" s="225">
        <f>SUM(C16)</f>
        <v>0</v>
      </c>
      <c r="D15" s="236" t="str">
        <f t="shared" si="1"/>
        <v/>
      </c>
      <c r="E15" s="197" t="str">
        <f t="shared" si="2"/>
        <v>否</v>
      </c>
    </row>
    <row r="16" ht="36" customHeight="1" spans="1:5">
      <c r="A16" s="213" t="s">
        <v>3111</v>
      </c>
      <c r="B16" s="226"/>
      <c r="C16" s="226"/>
      <c r="D16" s="236" t="str">
        <f t="shared" si="1"/>
        <v/>
      </c>
      <c r="E16" s="197" t="str">
        <f t="shared" si="2"/>
        <v>否</v>
      </c>
    </row>
    <row r="17" ht="36" customHeight="1" spans="1:5">
      <c r="A17" s="237" t="s">
        <v>3132</v>
      </c>
      <c r="B17" s="225">
        <f>SUM(B4,B8,B11,B15)</f>
        <v>25</v>
      </c>
      <c r="C17" s="225">
        <f>SUM(C4,C8,C11,C15)</f>
        <v>25</v>
      </c>
      <c r="D17" s="236">
        <f t="shared" si="1"/>
        <v>0</v>
      </c>
      <c r="E17" s="197" t="str">
        <f t="shared" si="2"/>
        <v>是</v>
      </c>
    </row>
    <row r="18" ht="36" customHeight="1" spans="1:5">
      <c r="A18" s="238" t="s">
        <v>96</v>
      </c>
      <c r="B18" s="225">
        <f>SUM(B19:B20)</f>
        <v>0</v>
      </c>
      <c r="C18" s="225">
        <f>SUM(C19:C20)</f>
        <v>0</v>
      </c>
      <c r="D18" s="236" t="str">
        <f t="shared" si="1"/>
        <v/>
      </c>
      <c r="E18" s="197" t="str">
        <f t="shared" si="2"/>
        <v>否</v>
      </c>
    </row>
    <row r="19" ht="36" customHeight="1" spans="1:5">
      <c r="A19" s="228" t="s">
        <v>3113</v>
      </c>
      <c r="B19" s="239"/>
      <c r="C19" s="226"/>
      <c r="D19" s="227"/>
      <c r="E19" s="197" t="str">
        <f t="shared" si="2"/>
        <v>否</v>
      </c>
    </row>
    <row r="20" ht="36" customHeight="1" spans="1:5">
      <c r="A20" s="228" t="s">
        <v>3114</v>
      </c>
      <c r="B20" s="239"/>
      <c r="C20" s="239"/>
      <c r="D20" s="236" t="str">
        <f>IF(B20&gt;0,C20/B20-1,IF(B20&lt;0,-(C20/B20-1),""))</f>
        <v/>
      </c>
      <c r="E20" s="197" t="str">
        <f t="shared" si="2"/>
        <v>否</v>
      </c>
    </row>
    <row r="21" ht="36" customHeight="1" spans="1:5">
      <c r="A21" s="240" t="s">
        <v>3115</v>
      </c>
      <c r="B21" s="241"/>
      <c r="C21" s="225"/>
      <c r="D21" s="233"/>
      <c r="E21" s="197" t="str">
        <f t="shared" si="2"/>
        <v>否</v>
      </c>
    </row>
    <row r="22" ht="36" customHeight="1" spans="1:5">
      <c r="A22" s="237" t="s">
        <v>103</v>
      </c>
      <c r="B22" s="225">
        <f>SUM(B17,B18,B21)</f>
        <v>25</v>
      </c>
      <c r="C22" s="225">
        <f>SUM(C17,C18,C21)</f>
        <v>25</v>
      </c>
      <c r="D22" s="236">
        <f>IF(B22&gt;0,C22/B22-1,IF(B22&lt;0,-(C22/B22-1),""))</f>
        <v>0</v>
      </c>
      <c r="E22" s="197" t="str">
        <f t="shared" si="2"/>
        <v>是</v>
      </c>
    </row>
    <row r="23" spans="2:2">
      <c r="B23" s="242"/>
    </row>
    <row r="24" spans="2:3">
      <c r="B24" s="243"/>
      <c r="C24" s="243"/>
    </row>
    <row r="25" spans="2:2">
      <c r="B25" s="242"/>
    </row>
    <row r="26" spans="2:3">
      <c r="B26" s="243"/>
      <c r="C26" s="243"/>
    </row>
    <row r="27" spans="2:2">
      <c r="B27" s="242"/>
    </row>
    <row r="28" spans="2:2">
      <c r="B28" s="242"/>
    </row>
    <row r="29" spans="2:3">
      <c r="B29" s="243"/>
      <c r="C29" s="243"/>
    </row>
    <row r="30" spans="2:2">
      <c r="B30" s="242"/>
    </row>
    <row r="31" spans="2:2">
      <c r="B31" s="242"/>
    </row>
    <row r="32" spans="2:2">
      <c r="B32" s="242"/>
    </row>
    <row r="33" spans="2:2">
      <c r="B33" s="242"/>
    </row>
    <row r="34" spans="2:3">
      <c r="B34" s="243"/>
      <c r="C34" s="243"/>
    </row>
    <row r="35" spans="2:2">
      <c r="B35" s="242"/>
    </row>
  </sheetData>
  <mergeCells count="1">
    <mergeCell ref="A1:D1"/>
  </mergeCells>
  <conditionalFormatting sqref="E3:E5 E7:E22">
    <cfRule type="cellIs" dxfId="3" priority="3" stopIfTrue="1" operator="lessThanOrEqual">
      <formula>-1</formula>
    </cfRule>
  </conditionalFormatting>
  <conditionalFormatting sqref="E4:E5 E7:E22">
    <cfRule type="cellIs" dxfId="3" priority="2" stopIfTrue="1" operator="lessThanOrEqual">
      <formula>-1</formula>
    </cfRule>
  </conditionalFormatting>
  <conditionalFormatting sqref="E6 D6">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21"/>
  <sheetViews>
    <sheetView workbookViewId="0">
      <selection activeCell="B25" sqref="B25"/>
    </sheetView>
  </sheetViews>
  <sheetFormatPr defaultColWidth="9" defaultRowHeight="14.25" outlineLevelCol="1"/>
  <cols>
    <col min="1" max="1" width="36.25" style="202" customWidth="1"/>
    <col min="2" max="2" width="67.375" style="204" customWidth="1"/>
    <col min="3" max="3" width="12.6333333333333" style="202"/>
    <col min="4" max="16374" width="9" style="202"/>
    <col min="16375" max="16376" width="35.6333333333333" style="202"/>
    <col min="16377" max="16377" width="9" style="202"/>
    <col min="16378" max="16384" width="9" style="205"/>
  </cols>
  <sheetData>
    <row r="1" s="202" customFormat="1" ht="45" customHeight="1" spans="1:2">
      <c r="A1" s="206" t="s">
        <v>3133</v>
      </c>
      <c r="B1" s="207"/>
    </row>
    <row r="2" s="202" customFormat="1" ht="20.1" customHeight="1" spans="1:2">
      <c r="A2" s="208"/>
      <c r="B2" s="209" t="s">
        <v>1</v>
      </c>
    </row>
    <row r="3" s="203" customFormat="1" ht="45" customHeight="1" spans="1:2">
      <c r="A3" s="210" t="s">
        <v>3134</v>
      </c>
      <c r="B3" s="210" t="s">
        <v>3135</v>
      </c>
    </row>
    <row r="4" s="202" customFormat="1" ht="36" customHeight="1" spans="1:2">
      <c r="A4" s="214"/>
      <c r="B4" s="212"/>
    </row>
    <row r="5" s="202" customFormat="1" ht="36" customHeight="1" spans="1:2">
      <c r="A5" s="214"/>
      <c r="B5" s="212"/>
    </row>
    <row r="6" s="202" customFormat="1" ht="36" customHeight="1" spans="1:2">
      <c r="A6" s="214"/>
      <c r="B6" s="212"/>
    </row>
    <row r="7" s="202" customFormat="1" ht="36" customHeight="1" spans="1:2">
      <c r="A7" s="214"/>
      <c r="B7" s="212"/>
    </row>
    <row r="8" s="202" customFormat="1" ht="36" customHeight="1" spans="1:2">
      <c r="A8" s="214"/>
      <c r="B8" s="212"/>
    </row>
    <row r="9" s="202" customFormat="1" ht="36" customHeight="1" spans="1:2">
      <c r="A9" s="214"/>
      <c r="B9" s="212"/>
    </row>
    <row r="10" s="202" customFormat="1" ht="36" customHeight="1" spans="1:2">
      <c r="A10" s="214"/>
      <c r="B10" s="212"/>
    </row>
    <row r="11" s="202" customFormat="1" ht="36" customHeight="1" spans="1:2">
      <c r="A11" s="214"/>
      <c r="B11" s="212"/>
    </row>
    <row r="12" s="202" customFormat="1" ht="36" customHeight="1" spans="1:2">
      <c r="A12" s="214"/>
      <c r="B12" s="212"/>
    </row>
    <row r="13" s="202" customFormat="1" ht="36" customHeight="1" spans="1:2">
      <c r="A13" s="214"/>
      <c r="B13" s="212"/>
    </row>
    <row r="14" s="202" customFormat="1" ht="36" customHeight="1" spans="1:2">
      <c r="A14" s="214"/>
      <c r="B14" s="212"/>
    </row>
    <row r="15" s="202" customFormat="1" ht="36" customHeight="1" spans="1:2">
      <c r="A15" s="214"/>
      <c r="B15" s="212"/>
    </row>
    <row r="16" s="202" customFormat="1" ht="36" customHeight="1" spans="1:2">
      <c r="A16" s="214"/>
      <c r="B16" s="212"/>
    </row>
    <row r="17" s="202" customFormat="1" ht="36" customHeight="1" spans="1:2">
      <c r="A17" s="214"/>
      <c r="B17" s="212"/>
    </row>
    <row r="18" s="202" customFormat="1" ht="36" customHeight="1" spans="1:2">
      <c r="A18" s="214"/>
      <c r="B18" s="212"/>
    </row>
    <row r="19" s="202" customFormat="1" ht="36" customHeight="1" spans="1:2">
      <c r="A19" s="214"/>
      <c r="B19" s="212"/>
    </row>
    <row r="20" s="202" customFormat="1" ht="31" customHeight="1" spans="1:2">
      <c r="A20" s="216" t="s">
        <v>3136</v>
      </c>
      <c r="B20" s="217"/>
    </row>
    <row r="21" ht="28" customHeight="1" spans="1:1">
      <c r="A21" s="202" t="s">
        <v>2490</v>
      </c>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21"/>
  <sheetViews>
    <sheetView workbookViewId="0">
      <selection activeCell="A20" sqref="A20"/>
    </sheetView>
  </sheetViews>
  <sheetFormatPr defaultColWidth="9" defaultRowHeight="14.25"/>
  <cols>
    <col min="1" max="1" width="54.75" style="202" customWidth="1"/>
    <col min="2" max="2" width="54.25" style="204" customWidth="1"/>
    <col min="3" max="16371" width="9" style="202"/>
    <col min="16372" max="16373" width="35.6333333333333" style="202"/>
    <col min="16374" max="16374" width="9" style="202"/>
    <col min="16375" max="16384" width="9" style="205"/>
  </cols>
  <sheetData>
    <row r="1" s="202" customFormat="1" ht="45" customHeight="1" spans="1:2">
      <c r="A1" s="206" t="s">
        <v>3137</v>
      </c>
      <c r="B1" s="207"/>
    </row>
    <row r="2" s="202" customFormat="1" ht="20.1" customHeight="1" spans="1:2">
      <c r="A2" s="208"/>
      <c r="B2" s="209" t="s">
        <v>1</v>
      </c>
    </row>
    <row r="3" s="203" customFormat="1" ht="45" customHeight="1" spans="1:2">
      <c r="A3" s="210" t="s">
        <v>3138</v>
      </c>
      <c r="B3" s="210" t="s">
        <v>3135</v>
      </c>
    </row>
    <row r="4" s="202" customFormat="1" ht="36" customHeight="1" spans="1:2">
      <c r="A4" s="211"/>
      <c r="B4" s="212"/>
    </row>
    <row r="5" s="202" customFormat="1" ht="36" customHeight="1" spans="1:2">
      <c r="A5" s="211"/>
      <c r="B5" s="212"/>
    </row>
    <row r="6" s="202" customFormat="1" ht="36" customHeight="1" spans="1:2">
      <c r="A6" s="211"/>
      <c r="B6" s="212"/>
    </row>
    <row r="7" s="202" customFormat="1" ht="36" customHeight="1" spans="1:2">
      <c r="A7" s="211"/>
      <c r="B7" s="212"/>
    </row>
    <row r="8" s="202" customFormat="1" ht="36" customHeight="1" spans="1:2">
      <c r="A8" s="211"/>
      <c r="B8" s="212"/>
    </row>
    <row r="9" s="202" customFormat="1" ht="36" customHeight="1" spans="1:2">
      <c r="A9" s="211"/>
      <c r="B9" s="212"/>
    </row>
    <row r="10" s="202" customFormat="1" ht="36" customHeight="1" spans="1:2">
      <c r="A10" s="213"/>
      <c r="B10" s="212"/>
    </row>
    <row r="11" s="202" customFormat="1" ht="36" customHeight="1" spans="1:2">
      <c r="A11" s="214"/>
      <c r="B11" s="212"/>
    </row>
    <row r="12" s="202" customFormat="1" ht="36" customHeight="1" spans="1:2">
      <c r="A12" s="215"/>
      <c r="B12" s="212"/>
    </row>
    <row r="13" s="202" customFormat="1" ht="36" customHeight="1" spans="1:2">
      <c r="A13" s="215"/>
      <c r="B13" s="212"/>
    </row>
    <row r="14" s="202" customFormat="1" ht="36" customHeight="1" spans="1:2">
      <c r="A14" s="215"/>
      <c r="B14" s="212"/>
    </row>
    <row r="15" s="202" customFormat="1" ht="36" customHeight="1" spans="1:2">
      <c r="A15" s="215"/>
      <c r="B15" s="212"/>
    </row>
    <row r="16" s="202" customFormat="1" ht="36" customHeight="1" spans="1:2">
      <c r="A16" s="215"/>
      <c r="B16" s="212"/>
    </row>
    <row r="17" s="202" customFormat="1" ht="36" customHeight="1" spans="1:2">
      <c r="A17" s="215"/>
      <c r="B17" s="212"/>
    </row>
    <row r="18" s="202" customFormat="1" ht="36" customHeight="1" spans="1:2">
      <c r="A18" s="215"/>
      <c r="B18" s="212"/>
    </row>
    <row r="19" s="202" customFormat="1" ht="31" customHeight="1" spans="1:2">
      <c r="A19" s="216" t="s">
        <v>3136</v>
      </c>
      <c r="B19" s="217"/>
    </row>
    <row r="20" s="202" customFormat="1" spans="1:16377">
      <c r="A20" s="202" t="s">
        <v>2490</v>
      </c>
      <c r="B20" s="204"/>
      <c r="XEU20" s="205"/>
      <c r="XEV20" s="205"/>
      <c r="XEW20" s="205"/>
    </row>
    <row r="21" s="202" customFormat="1" spans="2:16377">
      <c r="B21" s="204"/>
      <c r="XEU21" s="205"/>
      <c r="XEV21" s="205"/>
      <c r="XEW21" s="205"/>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00B0F0"/>
  </sheetPr>
  <dimension ref="A1:E42"/>
  <sheetViews>
    <sheetView showGridLines="0" showZeros="0" zoomScale="115" zoomScaleNormal="115" topLeftCell="A27" workbookViewId="0">
      <selection activeCell="C52" sqref="C52"/>
    </sheetView>
  </sheetViews>
  <sheetFormatPr defaultColWidth="9" defaultRowHeight="14.25" outlineLevelCol="4"/>
  <cols>
    <col min="1" max="1" width="45.1083333333333" style="190" customWidth="1"/>
    <col min="2" max="4" width="20.6333333333333" style="190" customWidth="1"/>
    <col min="5" max="5" width="5.38333333333333" style="190" customWidth="1"/>
    <col min="6" max="16384" width="9" style="190"/>
  </cols>
  <sheetData>
    <row r="1" ht="45" customHeight="1" spans="1:4">
      <c r="A1" s="178" t="s">
        <v>3139</v>
      </c>
      <c r="B1" s="178"/>
      <c r="C1" s="178"/>
      <c r="D1" s="178"/>
    </row>
    <row r="2" s="189" customFormat="1" ht="20.1" customHeight="1" spans="1:4">
      <c r="A2" s="191"/>
      <c r="B2" s="192"/>
      <c r="C2" s="193"/>
      <c r="D2" s="194" t="s">
        <v>1</v>
      </c>
    </row>
    <row r="3" ht="45" customHeight="1" spans="1:5">
      <c r="A3" s="195" t="s">
        <v>3140</v>
      </c>
      <c r="B3" s="135" t="s">
        <v>4</v>
      </c>
      <c r="C3" s="135" t="s">
        <v>5</v>
      </c>
      <c r="D3" s="135" t="s">
        <v>6</v>
      </c>
      <c r="E3" s="189" t="s">
        <v>7</v>
      </c>
    </row>
    <row r="4" ht="36" customHeight="1" spans="1:5">
      <c r="A4" s="196" t="s">
        <v>3141</v>
      </c>
      <c r="B4" s="163">
        <f>78668-31605</f>
        <v>47063</v>
      </c>
      <c r="C4" s="163">
        <f>79782-33795</f>
        <v>45987</v>
      </c>
      <c r="D4" s="140">
        <f t="shared" ref="D4:D6" si="0">IF(B4&gt;0,C4/B4-1,IF(B4&lt;0,-(C4/B4-1),""))</f>
        <v>-0.023</v>
      </c>
      <c r="E4" s="197" t="str">
        <f t="shared" ref="E4:E38" si="1">IF(A4&lt;&gt;"",IF(SUM(B4:C4)&lt;&gt;0,"是","否"),"是")</f>
        <v>是</v>
      </c>
    </row>
    <row r="5" ht="36" customHeight="1" spans="1:5">
      <c r="A5" s="198" t="s">
        <v>3142</v>
      </c>
      <c r="B5" s="165">
        <v>45966</v>
      </c>
      <c r="C5" s="165">
        <v>45058</v>
      </c>
      <c r="D5" s="143">
        <f t="shared" si="0"/>
        <v>-0.02</v>
      </c>
      <c r="E5" s="197" t="str">
        <f t="shared" si="1"/>
        <v>是</v>
      </c>
    </row>
    <row r="6" ht="39" customHeight="1" spans="1:5">
      <c r="A6" s="198" t="s">
        <v>3143</v>
      </c>
      <c r="B6" s="165">
        <v>49</v>
      </c>
      <c r="C6" s="165">
        <v>42</v>
      </c>
      <c r="D6" s="143">
        <f t="shared" si="0"/>
        <v>-0.143</v>
      </c>
      <c r="E6" s="197" t="str">
        <f t="shared" si="1"/>
        <v>是</v>
      </c>
    </row>
    <row r="7" s="177" customFormat="1" ht="36" customHeight="1" spans="1:5">
      <c r="A7" s="198" t="s">
        <v>3144</v>
      </c>
      <c r="B7" s="166"/>
      <c r="C7" s="165"/>
      <c r="D7" s="199"/>
      <c r="E7" s="197" t="str">
        <f t="shared" si="1"/>
        <v>否</v>
      </c>
    </row>
    <row r="8" ht="36" customHeight="1" spans="1:5">
      <c r="A8" s="196" t="s">
        <v>3145</v>
      </c>
      <c r="B8" s="163">
        <v>18336</v>
      </c>
      <c r="C8" s="163">
        <v>21356</v>
      </c>
      <c r="D8" s="140">
        <f t="shared" ref="D8:D36" si="2">IF(B8&gt;0,C8/B8-1,IF(B8&lt;0,-(C8/B8-1),""))</f>
        <v>0.165</v>
      </c>
      <c r="E8" s="197" t="str">
        <f t="shared" si="1"/>
        <v>是</v>
      </c>
    </row>
    <row r="9" ht="36" customHeight="1" spans="1:5">
      <c r="A9" s="198" t="s">
        <v>3142</v>
      </c>
      <c r="B9" s="165">
        <v>16198</v>
      </c>
      <c r="C9" s="165">
        <v>19142</v>
      </c>
      <c r="D9" s="143">
        <f t="shared" si="2"/>
        <v>0.182</v>
      </c>
      <c r="E9" s="197" t="str">
        <f t="shared" si="1"/>
        <v>是</v>
      </c>
    </row>
    <row r="10" ht="36" customHeight="1" spans="1:5">
      <c r="A10" s="198" t="s">
        <v>3143</v>
      </c>
      <c r="B10" s="165">
        <v>6</v>
      </c>
      <c r="C10" s="165">
        <v>36</v>
      </c>
      <c r="D10" s="143">
        <f t="shared" si="2"/>
        <v>5</v>
      </c>
      <c r="E10" s="197" t="str">
        <f t="shared" si="1"/>
        <v>是</v>
      </c>
    </row>
    <row r="11" ht="36" customHeight="1" spans="1:5">
      <c r="A11" s="198" t="s">
        <v>3144</v>
      </c>
      <c r="B11" s="165">
        <v>1828</v>
      </c>
      <c r="C11" s="165">
        <v>1828</v>
      </c>
      <c r="D11" s="140">
        <f t="shared" si="2"/>
        <v>0</v>
      </c>
      <c r="E11" s="197" t="str">
        <f t="shared" si="1"/>
        <v>是</v>
      </c>
    </row>
    <row r="12" ht="36" customHeight="1" spans="1:5">
      <c r="A12" s="196" t="s">
        <v>3146</v>
      </c>
      <c r="B12" s="163">
        <f>4462-1651</f>
        <v>2811</v>
      </c>
      <c r="C12" s="163">
        <f>4617-1797</f>
        <v>2820</v>
      </c>
      <c r="D12" s="140">
        <f t="shared" si="2"/>
        <v>0.003</v>
      </c>
      <c r="E12" s="197" t="str">
        <f t="shared" si="1"/>
        <v>是</v>
      </c>
    </row>
    <row r="13" ht="36" customHeight="1" spans="1:5">
      <c r="A13" s="198" t="s">
        <v>3142</v>
      </c>
      <c r="B13" s="165">
        <v>2761</v>
      </c>
      <c r="C13" s="165">
        <v>2815</v>
      </c>
      <c r="D13" s="143">
        <f t="shared" si="2"/>
        <v>0.02</v>
      </c>
      <c r="E13" s="197" t="str">
        <f t="shared" si="1"/>
        <v>是</v>
      </c>
    </row>
    <row r="14" ht="36" customHeight="1" spans="1:5">
      <c r="A14" s="198" t="s">
        <v>3143</v>
      </c>
      <c r="B14" s="166">
        <v>6</v>
      </c>
      <c r="C14" s="165">
        <v>2</v>
      </c>
      <c r="D14" s="140">
        <f t="shared" si="2"/>
        <v>-0.667</v>
      </c>
      <c r="E14" s="197" t="str">
        <f t="shared" si="1"/>
        <v>是</v>
      </c>
    </row>
    <row r="15" ht="36" customHeight="1" spans="1:5">
      <c r="A15" s="198" t="s">
        <v>3144</v>
      </c>
      <c r="B15" s="166"/>
      <c r="C15" s="169"/>
      <c r="D15" s="199" t="str">
        <f t="shared" si="2"/>
        <v/>
      </c>
      <c r="E15" s="197" t="str">
        <f t="shared" si="1"/>
        <v>否</v>
      </c>
    </row>
    <row r="16" ht="36" customHeight="1" spans="1:5">
      <c r="A16" s="196" t="s">
        <v>3147</v>
      </c>
      <c r="B16" s="163">
        <f>18829-5100</f>
        <v>13729</v>
      </c>
      <c r="C16" s="163">
        <f>20995-5400</f>
        <v>15595</v>
      </c>
      <c r="D16" s="140">
        <f t="shared" si="2"/>
        <v>0.136</v>
      </c>
      <c r="E16" s="197" t="str">
        <f t="shared" si="1"/>
        <v>是</v>
      </c>
    </row>
    <row r="17" ht="36" customHeight="1" spans="1:5">
      <c r="A17" s="198" t="s">
        <v>3142</v>
      </c>
      <c r="B17" s="165">
        <v>13575</v>
      </c>
      <c r="C17" s="165">
        <v>15467</v>
      </c>
      <c r="D17" s="143">
        <f t="shared" si="2"/>
        <v>0.139</v>
      </c>
      <c r="E17" s="197" t="str">
        <f t="shared" si="1"/>
        <v>是</v>
      </c>
    </row>
    <row r="18" ht="36" customHeight="1" spans="1:5">
      <c r="A18" s="198" t="s">
        <v>3143</v>
      </c>
      <c r="B18" s="165">
        <v>148</v>
      </c>
      <c r="C18" s="165">
        <v>128</v>
      </c>
      <c r="D18" s="143">
        <f t="shared" si="2"/>
        <v>-0.135</v>
      </c>
      <c r="E18" s="197" t="str">
        <f t="shared" si="1"/>
        <v>是</v>
      </c>
    </row>
    <row r="19" ht="36" customHeight="1" spans="1:5">
      <c r="A19" s="198" t="s">
        <v>3144</v>
      </c>
      <c r="B19" s="166"/>
      <c r="C19" s="170"/>
      <c r="D19" s="140" t="str">
        <f t="shared" si="2"/>
        <v/>
      </c>
      <c r="E19" s="197" t="str">
        <f t="shared" si="1"/>
        <v>否</v>
      </c>
    </row>
    <row r="20" ht="36" customHeight="1" spans="1:5">
      <c r="A20" s="196" t="s">
        <v>3148</v>
      </c>
      <c r="B20" s="163"/>
      <c r="C20" s="163"/>
      <c r="D20" s="140" t="str">
        <f t="shared" si="2"/>
        <v/>
      </c>
      <c r="E20" s="197" t="str">
        <f t="shared" si="1"/>
        <v>否</v>
      </c>
    </row>
    <row r="21" ht="36" customHeight="1" spans="1:5">
      <c r="A21" s="198" t="s">
        <v>3142</v>
      </c>
      <c r="B21" s="166"/>
      <c r="C21" s="172"/>
      <c r="D21" s="140" t="str">
        <f t="shared" si="2"/>
        <v/>
      </c>
      <c r="E21" s="197" t="str">
        <f t="shared" si="1"/>
        <v>否</v>
      </c>
    </row>
    <row r="22" ht="36" customHeight="1" spans="1:5">
      <c r="A22" s="198" t="s">
        <v>3143</v>
      </c>
      <c r="B22" s="166"/>
      <c r="C22" s="166"/>
      <c r="D22" s="140" t="str">
        <f t="shared" si="2"/>
        <v/>
      </c>
      <c r="E22" s="197" t="str">
        <f t="shared" si="1"/>
        <v>否</v>
      </c>
    </row>
    <row r="23" ht="36" customHeight="1" spans="1:5">
      <c r="A23" s="198" t="s">
        <v>3144</v>
      </c>
      <c r="B23" s="166"/>
      <c r="C23" s="169"/>
      <c r="D23" s="140" t="str">
        <f t="shared" si="2"/>
        <v/>
      </c>
      <c r="E23" s="197" t="str">
        <f t="shared" si="1"/>
        <v>否</v>
      </c>
    </row>
    <row r="24" ht="36" customHeight="1" spans="1:5">
      <c r="A24" s="196" t="s">
        <v>3149</v>
      </c>
      <c r="B24" s="163">
        <v>11660</v>
      </c>
      <c r="C24" s="163">
        <f>15898-9603</f>
        <v>6295</v>
      </c>
      <c r="D24" s="140">
        <f t="shared" si="2"/>
        <v>-0.46</v>
      </c>
      <c r="E24" s="197" t="str">
        <f t="shared" si="1"/>
        <v>是</v>
      </c>
    </row>
    <row r="25" ht="36" customHeight="1" spans="1:5">
      <c r="A25" s="198" t="s">
        <v>3142</v>
      </c>
      <c r="B25" s="165">
        <v>3311</v>
      </c>
      <c r="C25" s="165">
        <v>3526</v>
      </c>
      <c r="D25" s="143">
        <f t="shared" si="2"/>
        <v>0.065</v>
      </c>
      <c r="E25" s="197" t="str">
        <f t="shared" si="1"/>
        <v>是</v>
      </c>
    </row>
    <row r="26" ht="36" customHeight="1" spans="1:5">
      <c r="A26" s="198" t="s">
        <v>3143</v>
      </c>
      <c r="B26" s="165">
        <v>40</v>
      </c>
      <c r="C26" s="165">
        <v>495</v>
      </c>
      <c r="D26" s="143">
        <f t="shared" si="2"/>
        <v>11.375</v>
      </c>
      <c r="E26" s="197" t="str">
        <f t="shared" si="1"/>
        <v>是</v>
      </c>
    </row>
    <row r="27" ht="36" customHeight="1" spans="1:5">
      <c r="A27" s="198" t="s">
        <v>3144</v>
      </c>
      <c r="B27" s="165">
        <v>6264</v>
      </c>
      <c r="C27" s="165">
        <v>420</v>
      </c>
      <c r="D27" s="143">
        <f t="shared" si="2"/>
        <v>-0.933</v>
      </c>
      <c r="E27" s="197" t="str">
        <f t="shared" si="1"/>
        <v>是</v>
      </c>
    </row>
    <row r="28" ht="36" customHeight="1" spans="1:5">
      <c r="A28" s="196" t="s">
        <v>3150</v>
      </c>
      <c r="B28" s="163">
        <f>32207-21534</f>
        <v>10673</v>
      </c>
      <c r="C28" s="163">
        <f>33046-21556</f>
        <v>11490</v>
      </c>
      <c r="D28" s="140">
        <f t="shared" si="2"/>
        <v>0.077</v>
      </c>
      <c r="E28" s="197" t="str">
        <f t="shared" si="1"/>
        <v>是</v>
      </c>
    </row>
    <row r="29" ht="36" customHeight="1" spans="1:5">
      <c r="A29" s="198" t="s">
        <v>3142</v>
      </c>
      <c r="B29" s="165">
        <v>10139</v>
      </c>
      <c r="C29" s="165">
        <v>10993</v>
      </c>
      <c r="D29" s="143">
        <f t="shared" si="2"/>
        <v>0.084</v>
      </c>
      <c r="E29" s="197" t="str">
        <f t="shared" si="1"/>
        <v>是</v>
      </c>
    </row>
    <row r="30" ht="36" customHeight="1" spans="1:5">
      <c r="A30" s="198" t="s">
        <v>3143</v>
      </c>
      <c r="B30" s="165">
        <v>16</v>
      </c>
      <c r="C30" s="165">
        <v>11</v>
      </c>
      <c r="D30" s="143">
        <f t="shared" si="2"/>
        <v>-0.313</v>
      </c>
      <c r="E30" s="197" t="str">
        <f t="shared" si="1"/>
        <v>是</v>
      </c>
    </row>
    <row r="31" ht="36" customHeight="1" spans="1:5">
      <c r="A31" s="198" t="s">
        <v>3144</v>
      </c>
      <c r="B31" s="165">
        <v>462</v>
      </c>
      <c r="C31" s="165">
        <v>486</v>
      </c>
      <c r="D31" s="143">
        <f t="shared" si="2"/>
        <v>0.052</v>
      </c>
      <c r="E31" s="197" t="str">
        <f t="shared" si="1"/>
        <v>是</v>
      </c>
    </row>
    <row r="32" ht="36" customHeight="1" spans="1:5">
      <c r="A32" s="149" t="s">
        <v>3151</v>
      </c>
      <c r="B32" s="163">
        <f t="shared" ref="B32:B34" si="3">B4+B8+B12+B16+B20+B24+B28</f>
        <v>104272</v>
      </c>
      <c r="C32" s="163">
        <f t="shared" ref="C32:C35" si="4">C4+C8+C12+C16+C20+C24+C28</f>
        <v>103543</v>
      </c>
      <c r="D32" s="140">
        <f t="shared" si="2"/>
        <v>-0.007</v>
      </c>
      <c r="E32" s="197" t="str">
        <f t="shared" si="1"/>
        <v>是</v>
      </c>
    </row>
    <row r="33" ht="36" customHeight="1" spans="1:5">
      <c r="A33" s="198" t="s">
        <v>3152</v>
      </c>
      <c r="B33" s="166">
        <f t="shared" si="3"/>
        <v>91950</v>
      </c>
      <c r="C33" s="165">
        <f t="shared" si="4"/>
        <v>97001</v>
      </c>
      <c r="D33" s="143">
        <f t="shared" si="2"/>
        <v>0.055</v>
      </c>
      <c r="E33" s="197" t="str">
        <f t="shared" si="1"/>
        <v>是</v>
      </c>
    </row>
    <row r="34" ht="36" customHeight="1" spans="1:5">
      <c r="A34" s="198" t="s">
        <v>3153</v>
      </c>
      <c r="B34" s="166">
        <f t="shared" si="3"/>
        <v>265</v>
      </c>
      <c r="C34" s="165">
        <f t="shared" si="4"/>
        <v>714</v>
      </c>
      <c r="D34" s="143">
        <f t="shared" si="2"/>
        <v>1.694</v>
      </c>
      <c r="E34" s="197" t="str">
        <f t="shared" si="1"/>
        <v>是</v>
      </c>
    </row>
    <row r="35" ht="36" customHeight="1" spans="1:5">
      <c r="A35" s="198" t="s">
        <v>3154</v>
      </c>
      <c r="B35" s="166">
        <f>B7+B11+B19+B23+B27+B31</f>
        <v>8554</v>
      </c>
      <c r="C35" s="165">
        <f t="shared" si="4"/>
        <v>2734</v>
      </c>
      <c r="D35" s="143">
        <f t="shared" si="2"/>
        <v>-0.68</v>
      </c>
      <c r="E35" s="197" t="str">
        <f t="shared" si="1"/>
        <v>是</v>
      </c>
    </row>
    <row r="36" ht="36" customHeight="1" spans="1:5">
      <c r="A36" s="151" t="s">
        <v>3155</v>
      </c>
      <c r="B36" s="173">
        <v>60811</v>
      </c>
      <c r="C36" s="173">
        <v>73203</v>
      </c>
      <c r="D36" s="140">
        <f t="shared" si="2"/>
        <v>0.204</v>
      </c>
      <c r="E36" s="197" t="str">
        <f t="shared" si="1"/>
        <v>是</v>
      </c>
    </row>
    <row r="37" ht="36" customHeight="1" spans="1:5">
      <c r="A37" s="200" t="s">
        <v>3156</v>
      </c>
      <c r="B37" s="173"/>
      <c r="C37" s="172"/>
      <c r="D37" s="150"/>
      <c r="E37" s="197" t="str">
        <f t="shared" si="1"/>
        <v>否</v>
      </c>
    </row>
    <row r="38" ht="36" customHeight="1" spans="1:5">
      <c r="A38" s="149" t="s">
        <v>3157</v>
      </c>
      <c r="B38" s="173">
        <f>B32+B36</f>
        <v>165083</v>
      </c>
      <c r="C38" s="173">
        <f>C32+C36</f>
        <v>176746</v>
      </c>
      <c r="D38" s="140">
        <f>IF(B38&gt;0,C38/B38-1,IF(B38&lt;0,-(C38/B38-1),""))</f>
        <v>0.071</v>
      </c>
      <c r="E38" s="197" t="str">
        <f t="shared" si="1"/>
        <v>是</v>
      </c>
    </row>
    <row r="39" spans="2:3">
      <c r="B39" s="201"/>
      <c r="C39" s="201"/>
    </row>
    <row r="40" spans="2:3">
      <c r="B40" s="201"/>
      <c r="C40" s="201"/>
    </row>
    <row r="41" spans="2:3">
      <c r="B41" s="201"/>
      <c r="C41" s="201"/>
    </row>
    <row r="42" spans="2:3">
      <c r="B42" s="201"/>
      <c r="C42" s="201"/>
    </row>
  </sheetData>
  <mergeCells count="1">
    <mergeCell ref="A1:D1"/>
  </mergeCells>
  <conditionalFormatting sqref="E4:E38">
    <cfRule type="cellIs" dxfId="3" priority="5" stopIfTrue="1" operator="lessThanOrEqual">
      <formula>-1</formula>
    </cfRule>
  </conditionalFormatting>
  <conditionalFormatting sqref="E5:E38">
    <cfRule type="cellIs" dxfId="3" priority="3" stopIfTrue="1" operator="lessThanOrEqual">
      <formula>-1</formula>
    </cfRule>
  </conditionalFormatting>
  <conditionalFormatting sqref="D7 C15:D15 D37 C23 C19">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00B0F0"/>
  </sheetPr>
  <dimension ref="A1:E26"/>
  <sheetViews>
    <sheetView showGridLines="0" showZeros="0" workbookViewId="0">
      <pane ySplit="3" topLeftCell="A9" activePane="bottomLeft" state="frozen"/>
      <selection/>
      <selection pane="bottomLeft" activeCell="A2" sqref="A$1:D$1048576"/>
    </sheetView>
  </sheetViews>
  <sheetFormatPr defaultColWidth="9" defaultRowHeight="14.25" outlineLevelCol="4"/>
  <cols>
    <col min="1" max="1" width="45.6333333333333" style="177" customWidth="1"/>
    <col min="2" max="4" width="20.6333333333333" style="177" customWidth="1"/>
    <col min="5" max="5" width="12.75" style="177" customWidth="1"/>
    <col min="6" max="16384" width="9" style="177"/>
  </cols>
  <sheetData>
    <row r="1" ht="45" customHeight="1" spans="1:4">
      <c r="A1" s="178" t="s">
        <v>3158</v>
      </c>
      <c r="B1" s="178"/>
      <c r="C1" s="178"/>
      <c r="D1" s="178"/>
    </row>
    <row r="2" ht="20.1" customHeight="1" spans="1:4">
      <c r="A2" s="179"/>
      <c r="B2" s="180"/>
      <c r="C2" s="181"/>
      <c r="D2" s="182" t="s">
        <v>3159</v>
      </c>
    </row>
    <row r="3" ht="45" customHeight="1" spans="1:5">
      <c r="A3" s="134" t="s">
        <v>2468</v>
      </c>
      <c r="B3" s="183" t="s">
        <v>4</v>
      </c>
      <c r="C3" s="183" t="s">
        <v>5</v>
      </c>
      <c r="D3" s="183" t="s">
        <v>6</v>
      </c>
      <c r="E3" s="184" t="s">
        <v>7</v>
      </c>
    </row>
    <row r="4" ht="36" customHeight="1" spans="1:5">
      <c r="A4" s="137" t="s">
        <v>3160</v>
      </c>
      <c r="B4" s="138">
        <f>78668-47063</f>
        <v>31605</v>
      </c>
      <c r="C4" s="139">
        <f>79782-45987</f>
        <v>33795</v>
      </c>
      <c r="D4" s="140">
        <f t="shared" ref="D4:D22" si="0">IF(B4&gt;0,C4/B4-1,IF(B4&lt;0,-(C4/B4-1),""))</f>
        <v>0.069</v>
      </c>
      <c r="E4" s="185" t="str">
        <f t="shared" ref="E4:E22" si="1">IF(A4&lt;&gt;"",IF(SUM(B4:C4)&lt;&gt;0,"是","否"),"是")</f>
        <v>是</v>
      </c>
    </row>
    <row r="5" ht="36" customHeight="1" spans="1:5">
      <c r="A5" s="141" t="s">
        <v>3161</v>
      </c>
      <c r="B5" s="142">
        <v>30994</v>
      </c>
      <c r="C5" s="142">
        <v>33157</v>
      </c>
      <c r="D5" s="143">
        <f t="shared" si="0"/>
        <v>0.07</v>
      </c>
      <c r="E5" s="185" t="str">
        <f t="shared" si="1"/>
        <v>是</v>
      </c>
    </row>
    <row r="6" ht="36" customHeight="1" spans="1:5">
      <c r="A6" s="186" t="s">
        <v>3162</v>
      </c>
      <c r="B6" s="138">
        <v>18330</v>
      </c>
      <c r="C6" s="139">
        <v>19605</v>
      </c>
      <c r="D6" s="140">
        <f t="shared" si="0"/>
        <v>0.07</v>
      </c>
      <c r="E6" s="185" t="str">
        <f t="shared" si="1"/>
        <v>是</v>
      </c>
    </row>
    <row r="7" ht="36" customHeight="1" spans="1:5">
      <c r="A7" s="141" t="s">
        <v>3161</v>
      </c>
      <c r="B7" s="144">
        <v>18222</v>
      </c>
      <c r="C7" s="145">
        <v>19580</v>
      </c>
      <c r="D7" s="140">
        <f t="shared" si="0"/>
        <v>0.075</v>
      </c>
      <c r="E7" s="185" t="str">
        <f t="shared" si="1"/>
        <v>是</v>
      </c>
    </row>
    <row r="8" s="177" customFormat="1" ht="36" customHeight="1" spans="1:5">
      <c r="A8" s="137" t="s">
        <v>3163</v>
      </c>
      <c r="B8" s="138">
        <f>4543-2892</f>
        <v>1651</v>
      </c>
      <c r="C8" s="139">
        <f>4616-2819</f>
        <v>1797</v>
      </c>
      <c r="D8" s="140">
        <f t="shared" si="0"/>
        <v>0.088</v>
      </c>
      <c r="E8" s="185" t="str">
        <f t="shared" si="1"/>
        <v>是</v>
      </c>
    </row>
    <row r="9" s="177" customFormat="1" ht="36" customHeight="1" spans="1:5">
      <c r="A9" s="141" t="s">
        <v>3161</v>
      </c>
      <c r="B9" s="144">
        <v>993</v>
      </c>
      <c r="C9" s="145">
        <v>1167</v>
      </c>
      <c r="D9" s="143">
        <f t="shared" si="0"/>
        <v>0.175</v>
      </c>
      <c r="E9" s="185" t="str">
        <f t="shared" si="1"/>
        <v>是</v>
      </c>
    </row>
    <row r="10" s="177" customFormat="1" ht="36" customHeight="1" spans="1:5">
      <c r="A10" s="137" t="s">
        <v>3164</v>
      </c>
      <c r="B10" s="138">
        <f>19742-11569</f>
        <v>8173</v>
      </c>
      <c r="C10" s="139">
        <f>20615-11904</f>
        <v>8711</v>
      </c>
      <c r="D10" s="140">
        <f t="shared" si="0"/>
        <v>0.066</v>
      </c>
      <c r="E10" s="185" t="str">
        <f t="shared" si="1"/>
        <v>是</v>
      </c>
    </row>
    <row r="11" s="177" customFormat="1" ht="36" customHeight="1" spans="1:5">
      <c r="A11" s="141" t="s">
        <v>3161</v>
      </c>
      <c r="B11" s="144">
        <v>8163</v>
      </c>
      <c r="C11" s="148">
        <v>8711</v>
      </c>
      <c r="D11" s="143">
        <f t="shared" si="0"/>
        <v>0.067</v>
      </c>
      <c r="E11" s="185" t="str">
        <f t="shared" si="1"/>
        <v>是</v>
      </c>
    </row>
    <row r="12" s="177" customFormat="1" ht="36" customHeight="1" spans="1:5">
      <c r="A12" s="137" t="s">
        <v>3165</v>
      </c>
      <c r="B12" s="138">
        <v>921</v>
      </c>
      <c r="C12" s="139">
        <v>1053</v>
      </c>
      <c r="D12" s="140">
        <f t="shared" si="0"/>
        <v>0.143</v>
      </c>
      <c r="E12" s="185" t="str">
        <f t="shared" si="1"/>
        <v>是</v>
      </c>
    </row>
    <row r="13" s="177" customFormat="1" ht="36" customHeight="1" spans="1:5">
      <c r="A13" s="141" t="s">
        <v>3161</v>
      </c>
      <c r="B13" s="144">
        <v>921</v>
      </c>
      <c r="C13" s="148">
        <v>1053</v>
      </c>
      <c r="D13" s="143">
        <f t="shared" si="0"/>
        <v>0.143</v>
      </c>
      <c r="E13" s="185" t="str">
        <f t="shared" si="1"/>
        <v>是</v>
      </c>
    </row>
    <row r="14" s="177" customFormat="1" ht="36" customHeight="1" spans="1:5">
      <c r="A14" s="137" t="s">
        <v>3166</v>
      </c>
      <c r="B14" s="138">
        <v>7527</v>
      </c>
      <c r="C14" s="139">
        <f>18231-9990</f>
        <v>8241</v>
      </c>
      <c r="D14" s="140">
        <f t="shared" si="0"/>
        <v>0.095</v>
      </c>
      <c r="E14" s="185" t="str">
        <f t="shared" si="1"/>
        <v>是</v>
      </c>
    </row>
    <row r="15" ht="36" customHeight="1" spans="1:5">
      <c r="A15" s="141" t="s">
        <v>3161</v>
      </c>
      <c r="B15" s="144">
        <v>7462</v>
      </c>
      <c r="C15" s="145">
        <v>8171</v>
      </c>
      <c r="D15" s="143">
        <f t="shared" si="0"/>
        <v>0.095</v>
      </c>
      <c r="E15" s="185" t="str">
        <f t="shared" si="1"/>
        <v>是</v>
      </c>
    </row>
    <row r="16" ht="36" customHeight="1" spans="1:5">
      <c r="A16" s="137" t="s">
        <v>3167</v>
      </c>
      <c r="B16" s="138">
        <f>28704-9518</f>
        <v>19186</v>
      </c>
      <c r="C16" s="139">
        <f>33043-12900</f>
        <v>20143</v>
      </c>
      <c r="D16" s="140">
        <f t="shared" si="0"/>
        <v>0.05</v>
      </c>
      <c r="E16" s="185" t="str">
        <f t="shared" si="1"/>
        <v>是</v>
      </c>
    </row>
    <row r="17" ht="36" customHeight="1" spans="1:5">
      <c r="A17" s="141" t="s">
        <v>3161</v>
      </c>
      <c r="B17" s="144">
        <v>19186</v>
      </c>
      <c r="C17" s="148">
        <v>20143</v>
      </c>
      <c r="D17" s="143">
        <f t="shared" si="0"/>
        <v>0.05</v>
      </c>
      <c r="E17" s="185" t="str">
        <f t="shared" si="1"/>
        <v>是</v>
      </c>
    </row>
    <row r="18" ht="36" customHeight="1" spans="1:5">
      <c r="A18" s="149" t="s">
        <v>3168</v>
      </c>
      <c r="B18" s="139">
        <f>B4+B6+B8+B10+B12+B14+B16</f>
        <v>87393</v>
      </c>
      <c r="C18" s="139">
        <f>C4+C6+C8+C10+C12+C14+C16</f>
        <v>93345</v>
      </c>
      <c r="D18" s="140">
        <f t="shared" si="0"/>
        <v>0.068</v>
      </c>
      <c r="E18" s="185" t="str">
        <f t="shared" si="1"/>
        <v>是</v>
      </c>
    </row>
    <row r="19" ht="36" customHeight="1" spans="1:5">
      <c r="A19" s="141" t="s">
        <v>3169</v>
      </c>
      <c r="B19" s="142">
        <f>B5+B7+B9+B11+B13+B15+B17</f>
        <v>85941</v>
      </c>
      <c r="C19" s="142">
        <f>C5+C7+C9+C11+C13+C15+C17</f>
        <v>91982</v>
      </c>
      <c r="D19" s="143">
        <f t="shared" si="0"/>
        <v>0.07</v>
      </c>
      <c r="E19" s="185" t="str">
        <f t="shared" si="1"/>
        <v>是</v>
      </c>
    </row>
    <row r="20" ht="36" customHeight="1" spans="1:5">
      <c r="A20" s="187" t="s">
        <v>3170</v>
      </c>
      <c r="B20" s="139"/>
      <c r="C20" s="139"/>
      <c r="D20" s="140" t="str">
        <f t="shared" si="0"/>
        <v/>
      </c>
      <c r="E20" s="185" t="str">
        <f t="shared" si="1"/>
        <v>否</v>
      </c>
    </row>
    <row r="21" ht="36" customHeight="1" spans="1:5">
      <c r="A21" s="151" t="s">
        <v>3171</v>
      </c>
      <c r="B21" s="139">
        <v>71042</v>
      </c>
      <c r="C21" s="139">
        <v>83600</v>
      </c>
      <c r="D21" s="140">
        <f t="shared" si="0"/>
        <v>0.177</v>
      </c>
      <c r="E21" s="185" t="str">
        <f t="shared" si="1"/>
        <v>是</v>
      </c>
    </row>
    <row r="22" ht="36" customHeight="1" spans="1:5">
      <c r="A22" s="149" t="s">
        <v>3172</v>
      </c>
      <c r="B22" s="139">
        <f>B18+B21</f>
        <v>158435</v>
      </c>
      <c r="C22" s="139">
        <f>C18+C21</f>
        <v>176945</v>
      </c>
      <c r="D22" s="140">
        <f t="shared" si="0"/>
        <v>0.117</v>
      </c>
      <c r="E22" s="185" t="str">
        <f t="shared" si="1"/>
        <v>是</v>
      </c>
    </row>
    <row r="23" spans="2:3">
      <c r="B23" s="188"/>
      <c r="C23" s="188"/>
    </row>
    <row r="24" spans="2:3">
      <c r="B24" s="188"/>
      <c r="C24" s="188"/>
    </row>
    <row r="25" spans="2:3">
      <c r="B25" s="188"/>
      <c r="C25" s="188"/>
    </row>
    <row r="26" spans="2:3">
      <c r="B26" s="188"/>
      <c r="C26" s="188"/>
    </row>
  </sheetData>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tabColor rgb="FF00B0F0"/>
  </sheetPr>
  <dimension ref="A1:E42"/>
  <sheetViews>
    <sheetView showGridLines="0" showZeros="0" workbookViewId="0">
      <pane ySplit="3" topLeftCell="A4" activePane="bottomLeft" state="frozen"/>
      <selection/>
      <selection pane="bottomLeft" activeCell="M34" sqref="M34"/>
    </sheetView>
  </sheetViews>
  <sheetFormatPr defaultColWidth="9" defaultRowHeight="14.25" outlineLevelCol="4"/>
  <cols>
    <col min="1" max="1" width="46.1333333333333" style="155" customWidth="1"/>
    <col min="2" max="4" width="20.6333333333333" style="155" customWidth="1"/>
    <col min="5" max="5" width="5" style="155" customWidth="1"/>
    <col min="6" max="16384" width="9" style="155"/>
  </cols>
  <sheetData>
    <row r="1" ht="45" customHeight="1" spans="1:4">
      <c r="A1" s="156" t="s">
        <v>3173</v>
      </c>
      <c r="B1" s="156"/>
      <c r="C1" s="156"/>
      <c r="D1" s="156"/>
    </row>
    <row r="2" ht="20.1" customHeight="1" spans="1:4">
      <c r="A2" s="157"/>
      <c r="B2" s="158"/>
      <c r="C2" s="159"/>
      <c r="D2" s="160" t="s">
        <v>1</v>
      </c>
    </row>
    <row r="3" ht="45" customHeight="1" spans="1:5">
      <c r="A3" s="161" t="s">
        <v>3140</v>
      </c>
      <c r="B3" s="135" t="s">
        <v>4</v>
      </c>
      <c r="C3" s="135" t="s">
        <v>5</v>
      </c>
      <c r="D3" s="135" t="s">
        <v>6</v>
      </c>
      <c r="E3" s="136" t="s">
        <v>7</v>
      </c>
    </row>
    <row r="4" ht="36" customHeight="1" spans="1:5">
      <c r="A4" s="162" t="s">
        <v>3141</v>
      </c>
      <c r="B4" s="163">
        <f>78668-31605</f>
        <v>47063</v>
      </c>
      <c r="C4" s="163">
        <f>79782-33795</f>
        <v>45987</v>
      </c>
      <c r="D4" s="140">
        <f t="shared" ref="D4:D6" si="0">IF(B4&gt;0,C4/B4-1,IF(B4&lt;0,-(C4/B4-1),""))</f>
        <v>-0.023</v>
      </c>
      <c r="E4" s="136" t="str">
        <f t="shared" ref="E4:E38" si="1">IF(A4&lt;&gt;"",IF(SUM(B4:C4)&lt;&gt;0,"是","否"),"是")</f>
        <v>是</v>
      </c>
    </row>
    <row r="5" ht="36" customHeight="1" spans="1:5">
      <c r="A5" s="164" t="s">
        <v>3142</v>
      </c>
      <c r="B5" s="165">
        <v>45966</v>
      </c>
      <c r="C5" s="165">
        <v>45058</v>
      </c>
      <c r="D5" s="143">
        <f t="shared" si="0"/>
        <v>-0.02</v>
      </c>
      <c r="E5" s="136" t="str">
        <f t="shared" si="1"/>
        <v>是</v>
      </c>
    </row>
    <row r="6" ht="36" customHeight="1" spans="1:5">
      <c r="A6" s="164" t="s">
        <v>3143</v>
      </c>
      <c r="B6" s="165">
        <v>49</v>
      </c>
      <c r="C6" s="165">
        <v>42</v>
      </c>
      <c r="D6" s="143">
        <f t="shared" si="0"/>
        <v>-0.143</v>
      </c>
      <c r="E6" s="136" t="str">
        <f t="shared" si="1"/>
        <v>是</v>
      </c>
    </row>
    <row r="7" s="154" customFormat="1" ht="36" customHeight="1" spans="1:5">
      <c r="A7" s="164" t="s">
        <v>3144</v>
      </c>
      <c r="B7" s="166"/>
      <c r="C7" s="165"/>
      <c r="D7" s="167"/>
      <c r="E7" s="136" t="str">
        <f t="shared" si="1"/>
        <v>否</v>
      </c>
    </row>
    <row r="8" s="154" customFormat="1" ht="36" customHeight="1" spans="1:5">
      <c r="A8" s="168" t="s">
        <v>3145</v>
      </c>
      <c r="B8" s="163">
        <v>18336</v>
      </c>
      <c r="C8" s="163">
        <v>21356</v>
      </c>
      <c r="D8" s="140">
        <f t="shared" ref="D8:D18" si="2">IF(B8&gt;0,C8/B8-1,IF(B8&lt;0,-(C8/B8-1),""))</f>
        <v>0.165</v>
      </c>
      <c r="E8" s="136" t="str">
        <f t="shared" si="1"/>
        <v>是</v>
      </c>
    </row>
    <row r="9" s="154" customFormat="1" ht="36" customHeight="1" spans="1:5">
      <c r="A9" s="164" t="s">
        <v>3142</v>
      </c>
      <c r="B9" s="165">
        <v>16198</v>
      </c>
      <c r="C9" s="165">
        <v>19142</v>
      </c>
      <c r="D9" s="143">
        <f t="shared" si="2"/>
        <v>0.182</v>
      </c>
      <c r="E9" s="136" t="str">
        <f t="shared" si="1"/>
        <v>是</v>
      </c>
    </row>
    <row r="10" s="154" customFormat="1" ht="36" customHeight="1" spans="1:5">
      <c r="A10" s="164" t="s">
        <v>3143</v>
      </c>
      <c r="B10" s="165">
        <v>6</v>
      </c>
      <c r="C10" s="165">
        <v>36</v>
      </c>
      <c r="D10" s="143">
        <f t="shared" si="2"/>
        <v>5</v>
      </c>
      <c r="E10" s="136" t="str">
        <f t="shared" si="1"/>
        <v>是</v>
      </c>
    </row>
    <row r="11" s="154" customFormat="1" ht="36" customHeight="1" spans="1:5">
      <c r="A11" s="164" t="s">
        <v>3144</v>
      </c>
      <c r="B11" s="165">
        <v>1828</v>
      </c>
      <c r="C11" s="165">
        <v>1828</v>
      </c>
      <c r="D11" s="140">
        <f t="shared" si="2"/>
        <v>0</v>
      </c>
      <c r="E11" s="136" t="str">
        <f t="shared" si="1"/>
        <v>是</v>
      </c>
    </row>
    <row r="12" s="154" customFormat="1" ht="36" customHeight="1" spans="1:5">
      <c r="A12" s="162" t="s">
        <v>3146</v>
      </c>
      <c r="B12" s="163">
        <f>4462-1651</f>
        <v>2811</v>
      </c>
      <c r="C12" s="163">
        <f>4617-1797</f>
        <v>2820</v>
      </c>
      <c r="D12" s="140">
        <f t="shared" si="2"/>
        <v>0.003</v>
      </c>
      <c r="E12" s="136" t="str">
        <f t="shared" si="1"/>
        <v>是</v>
      </c>
    </row>
    <row r="13" ht="36" customHeight="1" spans="1:5">
      <c r="A13" s="164" t="s">
        <v>3142</v>
      </c>
      <c r="B13" s="165">
        <v>2761</v>
      </c>
      <c r="C13" s="165">
        <v>2815</v>
      </c>
      <c r="D13" s="143">
        <f t="shared" si="2"/>
        <v>0.02</v>
      </c>
      <c r="E13" s="136" t="str">
        <f t="shared" si="1"/>
        <v>是</v>
      </c>
    </row>
    <row r="14" ht="36" customHeight="1" spans="1:5">
      <c r="A14" s="164" t="s">
        <v>3143</v>
      </c>
      <c r="B14" s="166">
        <v>6</v>
      </c>
      <c r="C14" s="165">
        <v>2</v>
      </c>
      <c r="D14" s="140">
        <f t="shared" si="2"/>
        <v>-0.667</v>
      </c>
      <c r="E14" s="136" t="str">
        <f t="shared" si="1"/>
        <v>是</v>
      </c>
    </row>
    <row r="15" ht="36" customHeight="1" spans="1:5">
      <c r="A15" s="164" t="s">
        <v>3144</v>
      </c>
      <c r="B15" s="166"/>
      <c r="C15" s="169"/>
      <c r="D15" s="143" t="str">
        <f t="shared" si="2"/>
        <v/>
      </c>
      <c r="E15" s="136" t="str">
        <f t="shared" si="1"/>
        <v>否</v>
      </c>
    </row>
    <row r="16" ht="36" customHeight="1" spans="1:5">
      <c r="A16" s="162" t="s">
        <v>3147</v>
      </c>
      <c r="B16" s="163">
        <f>18829-5100</f>
        <v>13729</v>
      </c>
      <c r="C16" s="163">
        <f>20995-5400</f>
        <v>15595</v>
      </c>
      <c r="D16" s="140">
        <f t="shared" si="2"/>
        <v>0.136</v>
      </c>
      <c r="E16" s="136" t="str">
        <f t="shared" si="1"/>
        <v>是</v>
      </c>
    </row>
    <row r="17" ht="36" customHeight="1" spans="1:5">
      <c r="A17" s="164" t="s">
        <v>3142</v>
      </c>
      <c r="B17" s="165">
        <v>13575</v>
      </c>
      <c r="C17" s="165">
        <v>15467</v>
      </c>
      <c r="D17" s="143">
        <f t="shared" si="2"/>
        <v>0.139</v>
      </c>
      <c r="E17" s="136" t="str">
        <f t="shared" si="1"/>
        <v>是</v>
      </c>
    </row>
    <row r="18" ht="36" customHeight="1" spans="1:5">
      <c r="A18" s="164" t="s">
        <v>3143</v>
      </c>
      <c r="B18" s="165">
        <v>148</v>
      </c>
      <c r="C18" s="165">
        <v>128</v>
      </c>
      <c r="D18" s="143">
        <f t="shared" si="2"/>
        <v>-0.135</v>
      </c>
      <c r="E18" s="136" t="str">
        <f t="shared" si="1"/>
        <v>是</v>
      </c>
    </row>
    <row r="19" ht="36" customHeight="1" spans="1:5">
      <c r="A19" s="164" t="s">
        <v>3144</v>
      </c>
      <c r="B19" s="166"/>
      <c r="C19" s="170"/>
      <c r="D19" s="167"/>
      <c r="E19" s="136" t="str">
        <f t="shared" si="1"/>
        <v>否</v>
      </c>
    </row>
    <row r="20" ht="36" customHeight="1" spans="1:5">
      <c r="A20" s="162" t="s">
        <v>3148</v>
      </c>
      <c r="B20" s="163"/>
      <c r="C20" s="163"/>
      <c r="D20" s="171"/>
      <c r="E20" s="136" t="str">
        <f t="shared" si="1"/>
        <v>否</v>
      </c>
    </row>
    <row r="21" ht="36" customHeight="1" spans="1:5">
      <c r="A21" s="164" t="s">
        <v>3142</v>
      </c>
      <c r="B21" s="166"/>
      <c r="C21" s="172"/>
      <c r="D21" s="167"/>
      <c r="E21" s="136" t="str">
        <f t="shared" si="1"/>
        <v>否</v>
      </c>
    </row>
    <row r="22" ht="36" customHeight="1" spans="1:5">
      <c r="A22" s="164" t="s">
        <v>3143</v>
      </c>
      <c r="B22" s="166"/>
      <c r="C22" s="166"/>
      <c r="D22" s="167"/>
      <c r="E22" s="136" t="str">
        <f t="shared" si="1"/>
        <v>否</v>
      </c>
    </row>
    <row r="23" ht="36" customHeight="1" spans="1:5">
      <c r="A23" s="164" t="s">
        <v>3144</v>
      </c>
      <c r="B23" s="166"/>
      <c r="C23" s="169"/>
      <c r="D23" s="167" t="str">
        <f t="shared" ref="D23:D36" si="3">IF(B23&gt;0,C23/B23-1,IF(B23&lt;0,-(C23/B23-1),""))</f>
        <v/>
      </c>
      <c r="E23" s="136" t="str">
        <f t="shared" si="1"/>
        <v>否</v>
      </c>
    </row>
    <row r="24" ht="36" customHeight="1" spans="1:5">
      <c r="A24" s="162" t="s">
        <v>3149</v>
      </c>
      <c r="B24" s="163">
        <v>11660</v>
      </c>
      <c r="C24" s="163">
        <f>15898-9603</f>
        <v>6295</v>
      </c>
      <c r="D24" s="171">
        <f t="shared" si="3"/>
        <v>-0.46</v>
      </c>
      <c r="E24" s="136" t="str">
        <f t="shared" si="1"/>
        <v>是</v>
      </c>
    </row>
    <row r="25" ht="36" customHeight="1" spans="1:5">
      <c r="A25" s="164" t="s">
        <v>3142</v>
      </c>
      <c r="B25" s="165">
        <v>3311</v>
      </c>
      <c r="C25" s="165">
        <v>3526</v>
      </c>
      <c r="D25" s="171">
        <f t="shared" si="3"/>
        <v>0.065</v>
      </c>
      <c r="E25" s="136" t="str">
        <f t="shared" si="1"/>
        <v>是</v>
      </c>
    </row>
    <row r="26" ht="36" customHeight="1" spans="1:5">
      <c r="A26" s="164" t="s">
        <v>3143</v>
      </c>
      <c r="B26" s="165">
        <v>40</v>
      </c>
      <c r="C26" s="165">
        <v>495</v>
      </c>
      <c r="D26" s="171">
        <f t="shared" si="3"/>
        <v>11.375</v>
      </c>
      <c r="E26" s="136" t="str">
        <f t="shared" si="1"/>
        <v>是</v>
      </c>
    </row>
    <row r="27" ht="36" customHeight="1" spans="1:5">
      <c r="A27" s="164" t="s">
        <v>3144</v>
      </c>
      <c r="B27" s="165">
        <v>6264</v>
      </c>
      <c r="C27" s="165">
        <v>420</v>
      </c>
      <c r="D27" s="171">
        <f t="shared" si="3"/>
        <v>-0.933</v>
      </c>
      <c r="E27" s="136" t="str">
        <f t="shared" si="1"/>
        <v>是</v>
      </c>
    </row>
    <row r="28" ht="36" customHeight="1" spans="1:5">
      <c r="A28" s="162" t="s">
        <v>3174</v>
      </c>
      <c r="B28" s="163">
        <f>32207-21534</f>
        <v>10673</v>
      </c>
      <c r="C28" s="163">
        <f>33046-21556</f>
        <v>11490</v>
      </c>
      <c r="D28" s="140">
        <f t="shared" si="3"/>
        <v>0.077</v>
      </c>
      <c r="E28" s="136" t="str">
        <f t="shared" si="1"/>
        <v>是</v>
      </c>
    </row>
    <row r="29" ht="36" customHeight="1" spans="1:5">
      <c r="A29" s="164" t="s">
        <v>3142</v>
      </c>
      <c r="B29" s="165">
        <v>10139</v>
      </c>
      <c r="C29" s="165">
        <v>10993</v>
      </c>
      <c r="D29" s="143">
        <f t="shared" si="3"/>
        <v>0.084</v>
      </c>
      <c r="E29" s="136" t="str">
        <f t="shared" si="1"/>
        <v>是</v>
      </c>
    </row>
    <row r="30" ht="36" customHeight="1" spans="1:5">
      <c r="A30" s="164" t="s">
        <v>3143</v>
      </c>
      <c r="B30" s="165">
        <v>16</v>
      </c>
      <c r="C30" s="165">
        <v>11</v>
      </c>
      <c r="D30" s="143">
        <f t="shared" si="3"/>
        <v>-0.313</v>
      </c>
      <c r="E30" s="136" t="str">
        <f t="shared" si="1"/>
        <v>是</v>
      </c>
    </row>
    <row r="31" ht="36" customHeight="1" spans="1:5">
      <c r="A31" s="164" t="s">
        <v>3144</v>
      </c>
      <c r="B31" s="165">
        <v>462</v>
      </c>
      <c r="C31" s="165">
        <v>486</v>
      </c>
      <c r="D31" s="143">
        <f t="shared" si="3"/>
        <v>0.052</v>
      </c>
      <c r="E31" s="136" t="str">
        <f t="shared" si="1"/>
        <v>是</v>
      </c>
    </row>
    <row r="32" ht="36" customHeight="1" spans="1:5">
      <c r="A32" s="149" t="s">
        <v>3151</v>
      </c>
      <c r="B32" s="163">
        <f t="shared" ref="B32:B34" si="4">B4+B8+B12+B16+B20+B24+B28</f>
        <v>104272</v>
      </c>
      <c r="C32" s="163">
        <f t="shared" ref="C32:C35" si="5">C4+C8+C12+C16+C20+C24+C28</f>
        <v>103543</v>
      </c>
      <c r="D32" s="140">
        <f t="shared" si="3"/>
        <v>-0.007</v>
      </c>
      <c r="E32" s="136" t="str">
        <f t="shared" si="1"/>
        <v>是</v>
      </c>
    </row>
    <row r="33" ht="36" customHeight="1" spans="1:5">
      <c r="A33" s="164" t="s">
        <v>3152</v>
      </c>
      <c r="B33" s="166">
        <f t="shared" si="4"/>
        <v>91950</v>
      </c>
      <c r="C33" s="165">
        <f t="shared" si="5"/>
        <v>97001</v>
      </c>
      <c r="D33" s="143">
        <f t="shared" si="3"/>
        <v>0.055</v>
      </c>
      <c r="E33" s="136" t="str">
        <f t="shared" si="1"/>
        <v>是</v>
      </c>
    </row>
    <row r="34" ht="36" customHeight="1" spans="1:5">
      <c r="A34" s="164" t="s">
        <v>3153</v>
      </c>
      <c r="B34" s="166">
        <f t="shared" si="4"/>
        <v>265</v>
      </c>
      <c r="C34" s="165">
        <f t="shared" si="5"/>
        <v>714</v>
      </c>
      <c r="D34" s="143">
        <f t="shared" si="3"/>
        <v>1.694</v>
      </c>
      <c r="E34" s="136" t="str">
        <f t="shared" si="1"/>
        <v>是</v>
      </c>
    </row>
    <row r="35" ht="36" customHeight="1" spans="1:5">
      <c r="A35" s="164" t="s">
        <v>3154</v>
      </c>
      <c r="B35" s="166">
        <f>B7+B11+B19+B23+B27+B31</f>
        <v>8554</v>
      </c>
      <c r="C35" s="165">
        <f t="shared" si="5"/>
        <v>2734</v>
      </c>
      <c r="D35" s="143">
        <f t="shared" si="3"/>
        <v>-0.68</v>
      </c>
      <c r="E35" s="136" t="str">
        <f t="shared" si="1"/>
        <v>是</v>
      </c>
    </row>
    <row r="36" ht="36" customHeight="1" spans="1:5">
      <c r="A36" s="151" t="s">
        <v>3155</v>
      </c>
      <c r="B36" s="173">
        <v>60811</v>
      </c>
      <c r="C36" s="173">
        <v>73203</v>
      </c>
      <c r="D36" s="140">
        <f t="shared" si="3"/>
        <v>0.204</v>
      </c>
      <c r="E36" s="136" t="str">
        <f t="shared" si="1"/>
        <v>是</v>
      </c>
    </row>
    <row r="37" ht="36" customHeight="1" spans="1:5">
      <c r="A37" s="151" t="s">
        <v>3156</v>
      </c>
      <c r="B37" s="174"/>
      <c r="C37" s="175"/>
      <c r="D37" s="150"/>
      <c r="E37" s="136" t="str">
        <f t="shared" si="1"/>
        <v>否</v>
      </c>
    </row>
    <row r="38" ht="36" customHeight="1" spans="1:5">
      <c r="A38" s="149" t="s">
        <v>3157</v>
      </c>
      <c r="B38" s="173">
        <f>B32+B36</f>
        <v>165083</v>
      </c>
      <c r="C38" s="173">
        <f>C32+C36</f>
        <v>176746</v>
      </c>
      <c r="D38" s="140">
        <f>IF(B38&gt;0,C38/B38-1,IF(B38&lt;0,-(C38/B38-1),""))</f>
        <v>0.071</v>
      </c>
      <c r="E38" s="136" t="str">
        <f t="shared" si="1"/>
        <v>是</v>
      </c>
    </row>
    <row r="39" spans="2:3">
      <c r="B39" s="176"/>
      <c r="C39" s="176"/>
    </row>
    <row r="40" spans="2:3">
      <c r="B40" s="176"/>
      <c r="C40" s="176"/>
    </row>
    <row r="41" spans="2:3">
      <c r="B41" s="176"/>
      <c r="C41" s="176"/>
    </row>
    <row r="42" spans="2:3">
      <c r="B42" s="176"/>
      <c r="C42" s="176"/>
    </row>
  </sheetData>
  <mergeCells count="1">
    <mergeCell ref="A1:D1"/>
  </mergeCells>
  <conditionalFormatting sqref="D37">
    <cfRule type="cellIs" dxfId="3" priority="3" stopIfTrue="1" operator="lessThanOrEqual">
      <formula>-1</formula>
    </cfRule>
  </conditionalFormatting>
  <conditionalFormatting sqref="E28:E32">
    <cfRule type="cellIs" dxfId="5" priority="4" stopIfTrue="1" operator="lessThan">
      <formula>0</formula>
    </cfRule>
  </conditionalFormatting>
  <conditionalFormatting sqref="C15 C23 C19">
    <cfRule type="cellIs" dxfId="3"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00B0F0"/>
  </sheetPr>
  <dimension ref="A1:E26"/>
  <sheetViews>
    <sheetView showGridLines="0" showZeros="0" topLeftCell="A10" workbookViewId="0">
      <selection activeCell="L21" sqref="L21"/>
    </sheetView>
  </sheetViews>
  <sheetFormatPr defaultColWidth="9" defaultRowHeight="14.25" outlineLevelCol="4"/>
  <cols>
    <col min="1" max="1" width="50.75" style="127" customWidth="1"/>
    <col min="2" max="3" width="20.6333333333333" style="128" customWidth="1"/>
    <col min="4" max="4" width="20.6333333333333" style="127" customWidth="1"/>
    <col min="5" max="5" width="5.13333333333333" style="127" customWidth="1"/>
    <col min="6" max="242" width="9" style="127"/>
    <col min="243" max="243" width="41.6333333333333" style="127" customWidth="1"/>
    <col min="244" max="245" width="14.5" style="127" customWidth="1"/>
    <col min="246" max="246" width="13.8833333333333" style="127" customWidth="1"/>
    <col min="247" max="249" width="9" style="127"/>
    <col min="250" max="251" width="10.5" style="127" customWidth="1"/>
    <col min="252" max="498" width="9" style="127"/>
    <col min="499" max="499" width="41.6333333333333" style="127" customWidth="1"/>
    <col min="500" max="501" width="14.5" style="127" customWidth="1"/>
    <col min="502" max="502" width="13.8833333333333" style="127" customWidth="1"/>
    <col min="503" max="505" width="9" style="127"/>
    <col min="506" max="507" width="10.5" style="127" customWidth="1"/>
    <col min="508" max="754" width="9" style="127"/>
    <col min="755" max="755" width="41.6333333333333" style="127" customWidth="1"/>
    <col min="756" max="757" width="14.5" style="127" customWidth="1"/>
    <col min="758" max="758" width="13.8833333333333" style="127" customWidth="1"/>
    <col min="759" max="761" width="9" style="127"/>
    <col min="762" max="763" width="10.5" style="127" customWidth="1"/>
    <col min="764" max="1010" width="9" style="127"/>
    <col min="1011" max="1011" width="41.6333333333333" style="127" customWidth="1"/>
    <col min="1012" max="1013" width="14.5" style="127" customWidth="1"/>
    <col min="1014" max="1014" width="13.8833333333333" style="127" customWidth="1"/>
    <col min="1015" max="1017" width="9" style="127"/>
    <col min="1018" max="1019" width="10.5" style="127" customWidth="1"/>
    <col min="1020" max="1266" width="9" style="127"/>
    <col min="1267" max="1267" width="41.6333333333333" style="127" customWidth="1"/>
    <col min="1268" max="1269" width="14.5" style="127" customWidth="1"/>
    <col min="1270" max="1270" width="13.8833333333333" style="127" customWidth="1"/>
    <col min="1271" max="1273" width="9" style="127"/>
    <col min="1274" max="1275" width="10.5" style="127" customWidth="1"/>
    <col min="1276" max="1522" width="9" style="127"/>
    <col min="1523" max="1523" width="41.6333333333333" style="127" customWidth="1"/>
    <col min="1524" max="1525" width="14.5" style="127" customWidth="1"/>
    <col min="1526" max="1526" width="13.8833333333333" style="127" customWidth="1"/>
    <col min="1527" max="1529" width="9" style="127"/>
    <col min="1530" max="1531" width="10.5" style="127" customWidth="1"/>
    <col min="1532" max="1778" width="9" style="127"/>
    <col min="1779" max="1779" width="41.6333333333333" style="127" customWidth="1"/>
    <col min="1780" max="1781" width="14.5" style="127" customWidth="1"/>
    <col min="1782" max="1782" width="13.8833333333333" style="127" customWidth="1"/>
    <col min="1783" max="1785" width="9" style="127"/>
    <col min="1786" max="1787" width="10.5" style="127" customWidth="1"/>
    <col min="1788" max="2034" width="9" style="127"/>
    <col min="2035" max="2035" width="41.6333333333333" style="127" customWidth="1"/>
    <col min="2036" max="2037" width="14.5" style="127" customWidth="1"/>
    <col min="2038" max="2038" width="13.8833333333333" style="127" customWidth="1"/>
    <col min="2039" max="2041" width="9" style="127"/>
    <col min="2042" max="2043" width="10.5" style="127" customWidth="1"/>
    <col min="2044" max="2290" width="9" style="127"/>
    <col min="2291" max="2291" width="41.6333333333333" style="127" customWidth="1"/>
    <col min="2292" max="2293" width="14.5" style="127" customWidth="1"/>
    <col min="2294" max="2294" width="13.8833333333333" style="127" customWidth="1"/>
    <col min="2295" max="2297" width="9" style="127"/>
    <col min="2298" max="2299" width="10.5" style="127" customWidth="1"/>
    <col min="2300" max="2546" width="9" style="127"/>
    <col min="2547" max="2547" width="41.6333333333333" style="127" customWidth="1"/>
    <col min="2548" max="2549" width="14.5" style="127" customWidth="1"/>
    <col min="2550" max="2550" width="13.8833333333333" style="127" customWidth="1"/>
    <col min="2551" max="2553" width="9" style="127"/>
    <col min="2554" max="2555" width="10.5" style="127" customWidth="1"/>
    <col min="2556" max="2802" width="9" style="127"/>
    <col min="2803" max="2803" width="41.6333333333333" style="127" customWidth="1"/>
    <col min="2804" max="2805" width="14.5" style="127" customWidth="1"/>
    <col min="2806" max="2806" width="13.8833333333333" style="127" customWidth="1"/>
    <col min="2807" max="2809" width="9" style="127"/>
    <col min="2810" max="2811" width="10.5" style="127" customWidth="1"/>
    <col min="2812" max="3058" width="9" style="127"/>
    <col min="3059" max="3059" width="41.6333333333333" style="127" customWidth="1"/>
    <col min="3060" max="3061" width="14.5" style="127" customWidth="1"/>
    <col min="3062" max="3062" width="13.8833333333333" style="127" customWidth="1"/>
    <col min="3063" max="3065" width="9" style="127"/>
    <col min="3066" max="3067" width="10.5" style="127" customWidth="1"/>
    <col min="3068" max="3314" width="9" style="127"/>
    <col min="3315" max="3315" width="41.6333333333333" style="127" customWidth="1"/>
    <col min="3316" max="3317" width="14.5" style="127" customWidth="1"/>
    <col min="3318" max="3318" width="13.8833333333333" style="127" customWidth="1"/>
    <col min="3319" max="3321" width="9" style="127"/>
    <col min="3322" max="3323" width="10.5" style="127" customWidth="1"/>
    <col min="3324" max="3570" width="9" style="127"/>
    <col min="3571" max="3571" width="41.6333333333333" style="127" customWidth="1"/>
    <col min="3572" max="3573" width="14.5" style="127" customWidth="1"/>
    <col min="3574" max="3574" width="13.8833333333333" style="127" customWidth="1"/>
    <col min="3575" max="3577" width="9" style="127"/>
    <col min="3578" max="3579" width="10.5" style="127" customWidth="1"/>
    <col min="3580" max="3826" width="9" style="127"/>
    <col min="3827" max="3827" width="41.6333333333333" style="127" customWidth="1"/>
    <col min="3828" max="3829" width="14.5" style="127" customWidth="1"/>
    <col min="3830" max="3830" width="13.8833333333333" style="127" customWidth="1"/>
    <col min="3831" max="3833" width="9" style="127"/>
    <col min="3834" max="3835" width="10.5" style="127" customWidth="1"/>
    <col min="3836" max="4082" width="9" style="127"/>
    <col min="4083" max="4083" width="41.6333333333333" style="127" customWidth="1"/>
    <col min="4084" max="4085" width="14.5" style="127" customWidth="1"/>
    <col min="4086" max="4086" width="13.8833333333333" style="127" customWidth="1"/>
    <col min="4087" max="4089" width="9" style="127"/>
    <col min="4090" max="4091" width="10.5" style="127" customWidth="1"/>
    <col min="4092" max="4338" width="9" style="127"/>
    <col min="4339" max="4339" width="41.6333333333333" style="127" customWidth="1"/>
    <col min="4340" max="4341" width="14.5" style="127" customWidth="1"/>
    <col min="4342" max="4342" width="13.8833333333333" style="127" customWidth="1"/>
    <col min="4343" max="4345" width="9" style="127"/>
    <col min="4346" max="4347" width="10.5" style="127" customWidth="1"/>
    <col min="4348" max="4594" width="9" style="127"/>
    <col min="4595" max="4595" width="41.6333333333333" style="127" customWidth="1"/>
    <col min="4596" max="4597" width="14.5" style="127" customWidth="1"/>
    <col min="4598" max="4598" width="13.8833333333333" style="127" customWidth="1"/>
    <col min="4599" max="4601" width="9" style="127"/>
    <col min="4602" max="4603" width="10.5" style="127" customWidth="1"/>
    <col min="4604" max="4850" width="9" style="127"/>
    <col min="4851" max="4851" width="41.6333333333333" style="127" customWidth="1"/>
    <col min="4852" max="4853" width="14.5" style="127" customWidth="1"/>
    <col min="4854" max="4854" width="13.8833333333333" style="127" customWidth="1"/>
    <col min="4855" max="4857" width="9" style="127"/>
    <col min="4858" max="4859" width="10.5" style="127" customWidth="1"/>
    <col min="4860" max="5106" width="9" style="127"/>
    <col min="5107" max="5107" width="41.6333333333333" style="127" customWidth="1"/>
    <col min="5108" max="5109" width="14.5" style="127" customWidth="1"/>
    <col min="5110" max="5110" width="13.8833333333333" style="127" customWidth="1"/>
    <col min="5111" max="5113" width="9" style="127"/>
    <col min="5114" max="5115" width="10.5" style="127" customWidth="1"/>
    <col min="5116" max="5362" width="9" style="127"/>
    <col min="5363" max="5363" width="41.6333333333333" style="127" customWidth="1"/>
    <col min="5364" max="5365" width="14.5" style="127" customWidth="1"/>
    <col min="5366" max="5366" width="13.8833333333333" style="127" customWidth="1"/>
    <col min="5367" max="5369" width="9" style="127"/>
    <col min="5370" max="5371" width="10.5" style="127" customWidth="1"/>
    <col min="5372" max="5618" width="9" style="127"/>
    <col min="5619" max="5619" width="41.6333333333333" style="127" customWidth="1"/>
    <col min="5620" max="5621" width="14.5" style="127" customWidth="1"/>
    <col min="5622" max="5622" width="13.8833333333333" style="127" customWidth="1"/>
    <col min="5623" max="5625" width="9" style="127"/>
    <col min="5626" max="5627" width="10.5" style="127" customWidth="1"/>
    <col min="5628" max="5874" width="9" style="127"/>
    <col min="5875" max="5875" width="41.6333333333333" style="127" customWidth="1"/>
    <col min="5876" max="5877" width="14.5" style="127" customWidth="1"/>
    <col min="5878" max="5878" width="13.8833333333333" style="127" customWidth="1"/>
    <col min="5879" max="5881" width="9" style="127"/>
    <col min="5882" max="5883" width="10.5" style="127" customWidth="1"/>
    <col min="5884" max="6130" width="9" style="127"/>
    <col min="6131" max="6131" width="41.6333333333333" style="127" customWidth="1"/>
    <col min="6132" max="6133" width="14.5" style="127" customWidth="1"/>
    <col min="6134" max="6134" width="13.8833333333333" style="127" customWidth="1"/>
    <col min="6135" max="6137" width="9" style="127"/>
    <col min="6138" max="6139" width="10.5" style="127" customWidth="1"/>
    <col min="6140" max="6386" width="9" style="127"/>
    <col min="6387" max="6387" width="41.6333333333333" style="127" customWidth="1"/>
    <col min="6388" max="6389" width="14.5" style="127" customWidth="1"/>
    <col min="6390" max="6390" width="13.8833333333333" style="127" customWidth="1"/>
    <col min="6391" max="6393" width="9" style="127"/>
    <col min="6394" max="6395" width="10.5" style="127" customWidth="1"/>
    <col min="6396" max="6642" width="9" style="127"/>
    <col min="6643" max="6643" width="41.6333333333333" style="127" customWidth="1"/>
    <col min="6644" max="6645" width="14.5" style="127" customWidth="1"/>
    <col min="6646" max="6646" width="13.8833333333333" style="127" customWidth="1"/>
    <col min="6647" max="6649" width="9" style="127"/>
    <col min="6650" max="6651" width="10.5" style="127" customWidth="1"/>
    <col min="6652" max="6898" width="9" style="127"/>
    <col min="6899" max="6899" width="41.6333333333333" style="127" customWidth="1"/>
    <col min="6900" max="6901" width="14.5" style="127" customWidth="1"/>
    <col min="6902" max="6902" width="13.8833333333333" style="127" customWidth="1"/>
    <col min="6903" max="6905" width="9" style="127"/>
    <col min="6906" max="6907" width="10.5" style="127" customWidth="1"/>
    <col min="6908" max="7154" width="9" style="127"/>
    <col min="7155" max="7155" width="41.6333333333333" style="127" customWidth="1"/>
    <col min="7156" max="7157" width="14.5" style="127" customWidth="1"/>
    <col min="7158" max="7158" width="13.8833333333333" style="127" customWidth="1"/>
    <col min="7159" max="7161" width="9" style="127"/>
    <col min="7162" max="7163" width="10.5" style="127" customWidth="1"/>
    <col min="7164" max="7410" width="9" style="127"/>
    <col min="7411" max="7411" width="41.6333333333333" style="127" customWidth="1"/>
    <col min="7412" max="7413" width="14.5" style="127" customWidth="1"/>
    <col min="7414" max="7414" width="13.8833333333333" style="127" customWidth="1"/>
    <col min="7415" max="7417" width="9" style="127"/>
    <col min="7418" max="7419" width="10.5" style="127" customWidth="1"/>
    <col min="7420" max="7666" width="9" style="127"/>
    <col min="7667" max="7667" width="41.6333333333333" style="127" customWidth="1"/>
    <col min="7668" max="7669" width="14.5" style="127" customWidth="1"/>
    <col min="7670" max="7670" width="13.8833333333333" style="127" customWidth="1"/>
    <col min="7671" max="7673" width="9" style="127"/>
    <col min="7674" max="7675" width="10.5" style="127" customWidth="1"/>
    <col min="7676" max="7922" width="9" style="127"/>
    <col min="7923" max="7923" width="41.6333333333333" style="127" customWidth="1"/>
    <col min="7924" max="7925" width="14.5" style="127" customWidth="1"/>
    <col min="7926" max="7926" width="13.8833333333333" style="127" customWidth="1"/>
    <col min="7927" max="7929" width="9" style="127"/>
    <col min="7930" max="7931" width="10.5" style="127" customWidth="1"/>
    <col min="7932" max="8178" width="9" style="127"/>
    <col min="8179" max="8179" width="41.6333333333333" style="127" customWidth="1"/>
    <col min="8180" max="8181" width="14.5" style="127" customWidth="1"/>
    <col min="8182" max="8182" width="13.8833333333333" style="127" customWidth="1"/>
    <col min="8183" max="8185" width="9" style="127"/>
    <col min="8186" max="8187" width="10.5" style="127" customWidth="1"/>
    <col min="8188" max="8434" width="9" style="127"/>
    <col min="8435" max="8435" width="41.6333333333333" style="127" customWidth="1"/>
    <col min="8436" max="8437" width="14.5" style="127" customWidth="1"/>
    <col min="8438" max="8438" width="13.8833333333333" style="127" customWidth="1"/>
    <col min="8439" max="8441" width="9" style="127"/>
    <col min="8442" max="8443" width="10.5" style="127" customWidth="1"/>
    <col min="8444" max="8690" width="9" style="127"/>
    <col min="8691" max="8691" width="41.6333333333333" style="127" customWidth="1"/>
    <col min="8692" max="8693" width="14.5" style="127" customWidth="1"/>
    <col min="8694" max="8694" width="13.8833333333333" style="127" customWidth="1"/>
    <col min="8695" max="8697" width="9" style="127"/>
    <col min="8698" max="8699" width="10.5" style="127" customWidth="1"/>
    <col min="8700" max="8946" width="9" style="127"/>
    <col min="8947" max="8947" width="41.6333333333333" style="127" customWidth="1"/>
    <col min="8948" max="8949" width="14.5" style="127" customWidth="1"/>
    <col min="8950" max="8950" width="13.8833333333333" style="127" customWidth="1"/>
    <col min="8951" max="8953" width="9" style="127"/>
    <col min="8954" max="8955" width="10.5" style="127" customWidth="1"/>
    <col min="8956" max="9202" width="9" style="127"/>
    <col min="9203" max="9203" width="41.6333333333333" style="127" customWidth="1"/>
    <col min="9204" max="9205" width="14.5" style="127" customWidth="1"/>
    <col min="9206" max="9206" width="13.8833333333333" style="127" customWidth="1"/>
    <col min="9207" max="9209" width="9" style="127"/>
    <col min="9210" max="9211" width="10.5" style="127" customWidth="1"/>
    <col min="9212" max="9458" width="9" style="127"/>
    <col min="9459" max="9459" width="41.6333333333333" style="127" customWidth="1"/>
    <col min="9460" max="9461" width="14.5" style="127" customWidth="1"/>
    <col min="9462" max="9462" width="13.8833333333333" style="127" customWidth="1"/>
    <col min="9463" max="9465" width="9" style="127"/>
    <col min="9466" max="9467" width="10.5" style="127" customWidth="1"/>
    <col min="9468" max="9714" width="9" style="127"/>
    <col min="9715" max="9715" width="41.6333333333333" style="127" customWidth="1"/>
    <col min="9716" max="9717" width="14.5" style="127" customWidth="1"/>
    <col min="9718" max="9718" width="13.8833333333333" style="127" customWidth="1"/>
    <col min="9719" max="9721" width="9" style="127"/>
    <col min="9722" max="9723" width="10.5" style="127" customWidth="1"/>
    <col min="9724" max="9970" width="9" style="127"/>
    <col min="9971" max="9971" width="41.6333333333333" style="127" customWidth="1"/>
    <col min="9972" max="9973" width="14.5" style="127" customWidth="1"/>
    <col min="9974" max="9974" width="13.8833333333333" style="127" customWidth="1"/>
    <col min="9975" max="9977" width="9" style="127"/>
    <col min="9978" max="9979" width="10.5" style="127" customWidth="1"/>
    <col min="9980" max="10226" width="9" style="127"/>
    <col min="10227" max="10227" width="41.6333333333333" style="127" customWidth="1"/>
    <col min="10228" max="10229" width="14.5" style="127" customWidth="1"/>
    <col min="10230" max="10230" width="13.8833333333333" style="127" customWidth="1"/>
    <col min="10231" max="10233" width="9" style="127"/>
    <col min="10234" max="10235" width="10.5" style="127" customWidth="1"/>
    <col min="10236" max="10482" width="9" style="127"/>
    <col min="10483" max="10483" width="41.6333333333333" style="127" customWidth="1"/>
    <col min="10484" max="10485" width="14.5" style="127" customWidth="1"/>
    <col min="10486" max="10486" width="13.8833333333333" style="127" customWidth="1"/>
    <col min="10487" max="10489" width="9" style="127"/>
    <col min="10490" max="10491" width="10.5" style="127" customWidth="1"/>
    <col min="10492" max="10738" width="9" style="127"/>
    <col min="10739" max="10739" width="41.6333333333333" style="127" customWidth="1"/>
    <col min="10740" max="10741" width="14.5" style="127" customWidth="1"/>
    <col min="10742" max="10742" width="13.8833333333333" style="127" customWidth="1"/>
    <col min="10743" max="10745" width="9" style="127"/>
    <col min="10746" max="10747" width="10.5" style="127" customWidth="1"/>
    <col min="10748" max="10994" width="9" style="127"/>
    <col min="10995" max="10995" width="41.6333333333333" style="127" customWidth="1"/>
    <col min="10996" max="10997" width="14.5" style="127" customWidth="1"/>
    <col min="10998" max="10998" width="13.8833333333333" style="127" customWidth="1"/>
    <col min="10999" max="11001" width="9" style="127"/>
    <col min="11002" max="11003" width="10.5" style="127" customWidth="1"/>
    <col min="11004" max="11250" width="9" style="127"/>
    <col min="11251" max="11251" width="41.6333333333333" style="127" customWidth="1"/>
    <col min="11252" max="11253" width="14.5" style="127" customWidth="1"/>
    <col min="11254" max="11254" width="13.8833333333333" style="127" customWidth="1"/>
    <col min="11255" max="11257" width="9" style="127"/>
    <col min="11258" max="11259" width="10.5" style="127" customWidth="1"/>
    <col min="11260" max="11506" width="9" style="127"/>
    <col min="11507" max="11507" width="41.6333333333333" style="127" customWidth="1"/>
    <col min="11508" max="11509" width="14.5" style="127" customWidth="1"/>
    <col min="11510" max="11510" width="13.8833333333333" style="127" customWidth="1"/>
    <col min="11511" max="11513" width="9" style="127"/>
    <col min="11514" max="11515" width="10.5" style="127" customWidth="1"/>
    <col min="11516" max="11762" width="9" style="127"/>
    <col min="11763" max="11763" width="41.6333333333333" style="127" customWidth="1"/>
    <col min="11764" max="11765" width="14.5" style="127" customWidth="1"/>
    <col min="11766" max="11766" width="13.8833333333333" style="127" customWidth="1"/>
    <col min="11767" max="11769" width="9" style="127"/>
    <col min="11770" max="11771" width="10.5" style="127" customWidth="1"/>
    <col min="11772" max="12018" width="9" style="127"/>
    <col min="12019" max="12019" width="41.6333333333333" style="127" customWidth="1"/>
    <col min="12020" max="12021" width="14.5" style="127" customWidth="1"/>
    <col min="12022" max="12022" width="13.8833333333333" style="127" customWidth="1"/>
    <col min="12023" max="12025" width="9" style="127"/>
    <col min="12026" max="12027" width="10.5" style="127" customWidth="1"/>
    <col min="12028" max="12274" width="9" style="127"/>
    <col min="12275" max="12275" width="41.6333333333333" style="127" customWidth="1"/>
    <col min="12276" max="12277" width="14.5" style="127" customWidth="1"/>
    <col min="12278" max="12278" width="13.8833333333333" style="127" customWidth="1"/>
    <col min="12279" max="12281" width="9" style="127"/>
    <col min="12282" max="12283" width="10.5" style="127" customWidth="1"/>
    <col min="12284" max="12530" width="9" style="127"/>
    <col min="12531" max="12531" width="41.6333333333333" style="127" customWidth="1"/>
    <col min="12532" max="12533" width="14.5" style="127" customWidth="1"/>
    <col min="12534" max="12534" width="13.8833333333333" style="127" customWidth="1"/>
    <col min="12535" max="12537" width="9" style="127"/>
    <col min="12538" max="12539" width="10.5" style="127" customWidth="1"/>
    <col min="12540" max="12786" width="9" style="127"/>
    <col min="12787" max="12787" width="41.6333333333333" style="127" customWidth="1"/>
    <col min="12788" max="12789" width="14.5" style="127" customWidth="1"/>
    <col min="12790" max="12790" width="13.8833333333333" style="127" customWidth="1"/>
    <col min="12791" max="12793" width="9" style="127"/>
    <col min="12794" max="12795" width="10.5" style="127" customWidth="1"/>
    <col min="12796" max="13042" width="9" style="127"/>
    <col min="13043" max="13043" width="41.6333333333333" style="127" customWidth="1"/>
    <col min="13044" max="13045" width="14.5" style="127" customWidth="1"/>
    <col min="13046" max="13046" width="13.8833333333333" style="127" customWidth="1"/>
    <col min="13047" max="13049" width="9" style="127"/>
    <col min="13050" max="13051" width="10.5" style="127" customWidth="1"/>
    <col min="13052" max="13298" width="9" style="127"/>
    <col min="13299" max="13299" width="41.6333333333333" style="127" customWidth="1"/>
    <col min="13300" max="13301" width="14.5" style="127" customWidth="1"/>
    <col min="13302" max="13302" width="13.8833333333333" style="127" customWidth="1"/>
    <col min="13303" max="13305" width="9" style="127"/>
    <col min="13306" max="13307" width="10.5" style="127" customWidth="1"/>
    <col min="13308" max="13554" width="9" style="127"/>
    <col min="13555" max="13555" width="41.6333333333333" style="127" customWidth="1"/>
    <col min="13556" max="13557" width="14.5" style="127" customWidth="1"/>
    <col min="13558" max="13558" width="13.8833333333333" style="127" customWidth="1"/>
    <col min="13559" max="13561" width="9" style="127"/>
    <col min="13562" max="13563" width="10.5" style="127" customWidth="1"/>
    <col min="13564" max="13810" width="9" style="127"/>
    <col min="13811" max="13811" width="41.6333333333333" style="127" customWidth="1"/>
    <col min="13812" max="13813" width="14.5" style="127" customWidth="1"/>
    <col min="13814" max="13814" width="13.8833333333333" style="127" customWidth="1"/>
    <col min="13815" max="13817" width="9" style="127"/>
    <col min="13818" max="13819" width="10.5" style="127" customWidth="1"/>
    <col min="13820" max="14066" width="9" style="127"/>
    <col min="14067" max="14067" width="41.6333333333333" style="127" customWidth="1"/>
    <col min="14068" max="14069" width="14.5" style="127" customWidth="1"/>
    <col min="14070" max="14070" width="13.8833333333333" style="127" customWidth="1"/>
    <col min="14071" max="14073" width="9" style="127"/>
    <col min="14074" max="14075" width="10.5" style="127" customWidth="1"/>
    <col min="14076" max="14322" width="9" style="127"/>
    <col min="14323" max="14323" width="41.6333333333333" style="127" customWidth="1"/>
    <col min="14324" max="14325" width="14.5" style="127" customWidth="1"/>
    <col min="14326" max="14326" width="13.8833333333333" style="127" customWidth="1"/>
    <col min="14327" max="14329" width="9" style="127"/>
    <col min="14330" max="14331" width="10.5" style="127" customWidth="1"/>
    <col min="14332" max="14578" width="9" style="127"/>
    <col min="14579" max="14579" width="41.6333333333333" style="127" customWidth="1"/>
    <col min="14580" max="14581" width="14.5" style="127" customWidth="1"/>
    <col min="14582" max="14582" width="13.8833333333333" style="127" customWidth="1"/>
    <col min="14583" max="14585" width="9" style="127"/>
    <col min="14586" max="14587" width="10.5" style="127" customWidth="1"/>
    <col min="14588" max="14834" width="9" style="127"/>
    <col min="14835" max="14835" width="41.6333333333333" style="127" customWidth="1"/>
    <col min="14836" max="14837" width="14.5" style="127" customWidth="1"/>
    <col min="14838" max="14838" width="13.8833333333333" style="127" customWidth="1"/>
    <col min="14839" max="14841" width="9" style="127"/>
    <col min="14842" max="14843" width="10.5" style="127" customWidth="1"/>
    <col min="14844" max="15090" width="9" style="127"/>
    <col min="15091" max="15091" width="41.6333333333333" style="127" customWidth="1"/>
    <col min="15092" max="15093" width="14.5" style="127" customWidth="1"/>
    <col min="15094" max="15094" width="13.8833333333333" style="127" customWidth="1"/>
    <col min="15095" max="15097" width="9" style="127"/>
    <col min="15098" max="15099" width="10.5" style="127" customWidth="1"/>
    <col min="15100" max="15346" width="9" style="127"/>
    <col min="15347" max="15347" width="41.6333333333333" style="127" customWidth="1"/>
    <col min="15348" max="15349" width="14.5" style="127" customWidth="1"/>
    <col min="15350" max="15350" width="13.8833333333333" style="127" customWidth="1"/>
    <col min="15351" max="15353" width="9" style="127"/>
    <col min="15354" max="15355" width="10.5" style="127" customWidth="1"/>
    <col min="15356" max="15602" width="9" style="127"/>
    <col min="15603" max="15603" width="41.6333333333333" style="127" customWidth="1"/>
    <col min="15604" max="15605" width="14.5" style="127" customWidth="1"/>
    <col min="15606" max="15606" width="13.8833333333333" style="127" customWidth="1"/>
    <col min="15607" max="15609" width="9" style="127"/>
    <col min="15610" max="15611" width="10.5" style="127" customWidth="1"/>
    <col min="15612" max="15858" width="9" style="127"/>
    <col min="15859" max="15859" width="41.6333333333333" style="127" customWidth="1"/>
    <col min="15860" max="15861" width="14.5" style="127" customWidth="1"/>
    <col min="15862" max="15862" width="13.8833333333333" style="127" customWidth="1"/>
    <col min="15863" max="15865" width="9" style="127"/>
    <col min="15866" max="15867" width="10.5" style="127" customWidth="1"/>
    <col min="15868" max="16114" width="9" style="127"/>
    <col min="16115" max="16115" width="41.6333333333333" style="127" customWidth="1"/>
    <col min="16116" max="16117" width="14.5" style="127" customWidth="1"/>
    <col min="16118" max="16118" width="13.8833333333333" style="127" customWidth="1"/>
    <col min="16119" max="16121" width="9" style="127"/>
    <col min="16122" max="16123" width="10.5" style="127" customWidth="1"/>
    <col min="16124" max="16384" width="9" style="127"/>
  </cols>
  <sheetData>
    <row r="1" ht="45" customHeight="1" spans="1:4">
      <c r="A1" s="123" t="s">
        <v>3175</v>
      </c>
      <c r="B1" s="129"/>
      <c r="C1" s="129"/>
      <c r="D1" s="123"/>
    </row>
    <row r="2" ht="20.1" customHeight="1" spans="1:4">
      <c r="A2" s="130"/>
      <c r="B2" s="131"/>
      <c r="C2" s="132"/>
      <c r="D2" s="133" t="s">
        <v>3054</v>
      </c>
    </row>
    <row r="3" ht="45" customHeight="1" spans="1:5">
      <c r="A3" s="134" t="s">
        <v>2468</v>
      </c>
      <c r="B3" s="135" t="s">
        <v>4</v>
      </c>
      <c r="C3" s="135" t="s">
        <v>5</v>
      </c>
      <c r="D3" s="135" t="s">
        <v>6</v>
      </c>
      <c r="E3" s="136" t="s">
        <v>7</v>
      </c>
    </row>
    <row r="4" ht="36" customHeight="1" spans="1:5">
      <c r="A4" s="137" t="s">
        <v>3160</v>
      </c>
      <c r="B4" s="138">
        <f>78668-47063</f>
        <v>31605</v>
      </c>
      <c r="C4" s="139">
        <f>79782-45987</f>
        <v>33795</v>
      </c>
      <c r="D4" s="140">
        <f t="shared" ref="D4:D19" si="0">IF(B4&gt;0,C4/B4-1,IF(B4&lt;0,-(C4/B4-1),""))</f>
        <v>0.069</v>
      </c>
      <c r="E4" s="136" t="str">
        <f t="shared" ref="E4:E22" si="1">IF(A4&lt;&gt;"",IF(SUM(B4:C4)&lt;&gt;0,"是","否"),"是")</f>
        <v>是</v>
      </c>
    </row>
    <row r="5" ht="36" customHeight="1" spans="1:5">
      <c r="A5" s="141" t="s">
        <v>3161</v>
      </c>
      <c r="B5" s="142">
        <v>30994</v>
      </c>
      <c r="C5" s="142">
        <v>33157</v>
      </c>
      <c r="D5" s="143">
        <f t="shared" si="0"/>
        <v>0.07</v>
      </c>
      <c r="E5" s="136" t="str">
        <f t="shared" si="1"/>
        <v>是</v>
      </c>
    </row>
    <row r="6" ht="36" customHeight="1" spans="1:5">
      <c r="A6" s="137" t="s">
        <v>3162</v>
      </c>
      <c r="B6" s="138">
        <v>18330</v>
      </c>
      <c r="C6" s="139">
        <v>19605</v>
      </c>
      <c r="D6" s="140">
        <f t="shared" si="0"/>
        <v>0.07</v>
      </c>
      <c r="E6" s="136" t="str">
        <f t="shared" si="1"/>
        <v>是</v>
      </c>
    </row>
    <row r="7" ht="36" customHeight="1" spans="1:5">
      <c r="A7" s="141" t="s">
        <v>3161</v>
      </c>
      <c r="B7" s="144">
        <v>18222</v>
      </c>
      <c r="C7" s="145">
        <v>19580</v>
      </c>
      <c r="D7" s="140">
        <f t="shared" si="0"/>
        <v>0.075</v>
      </c>
      <c r="E7" s="136" t="str">
        <f t="shared" si="1"/>
        <v>是</v>
      </c>
    </row>
    <row r="8" ht="36" customHeight="1" spans="1:5">
      <c r="A8" s="137" t="s">
        <v>3163</v>
      </c>
      <c r="B8" s="138">
        <f>4543-2892</f>
        <v>1651</v>
      </c>
      <c r="C8" s="139">
        <f>4616-2819</f>
        <v>1797</v>
      </c>
      <c r="D8" s="146">
        <f t="shared" si="0"/>
        <v>0</v>
      </c>
      <c r="E8" s="136" t="str">
        <f t="shared" si="1"/>
        <v>是</v>
      </c>
    </row>
    <row r="9" ht="36" customHeight="1" spans="1:5">
      <c r="A9" s="141" t="s">
        <v>3161</v>
      </c>
      <c r="B9" s="144">
        <v>993</v>
      </c>
      <c r="C9" s="145">
        <v>1167</v>
      </c>
      <c r="D9" s="147">
        <f t="shared" si="0"/>
        <v>0</v>
      </c>
      <c r="E9" s="136" t="str">
        <f t="shared" si="1"/>
        <v>是</v>
      </c>
    </row>
    <row r="10" ht="36" customHeight="1" spans="1:5">
      <c r="A10" s="137" t="s">
        <v>3164</v>
      </c>
      <c r="B10" s="138">
        <f>19742-11569</f>
        <v>8173</v>
      </c>
      <c r="C10" s="139">
        <f>20615-11904</f>
        <v>8711</v>
      </c>
      <c r="D10" s="140">
        <f t="shared" si="0"/>
        <v>0.066</v>
      </c>
      <c r="E10" s="136" t="str">
        <f t="shared" si="1"/>
        <v>是</v>
      </c>
    </row>
    <row r="11" ht="36" customHeight="1" spans="1:5">
      <c r="A11" s="141" t="s">
        <v>3161</v>
      </c>
      <c r="B11" s="144">
        <v>8163</v>
      </c>
      <c r="C11" s="148">
        <v>8711</v>
      </c>
      <c r="D11" s="143">
        <f t="shared" si="0"/>
        <v>0.067</v>
      </c>
      <c r="E11" s="136" t="str">
        <f t="shared" si="1"/>
        <v>是</v>
      </c>
    </row>
    <row r="12" ht="36" customHeight="1" spans="1:5">
      <c r="A12" s="137" t="s">
        <v>3165</v>
      </c>
      <c r="B12" s="138">
        <v>921</v>
      </c>
      <c r="C12" s="139">
        <v>1053</v>
      </c>
      <c r="D12" s="140">
        <f t="shared" si="0"/>
        <v>0.143</v>
      </c>
      <c r="E12" s="136" t="str">
        <f t="shared" si="1"/>
        <v>是</v>
      </c>
    </row>
    <row r="13" ht="36" customHeight="1" spans="1:5">
      <c r="A13" s="141" t="s">
        <v>3161</v>
      </c>
      <c r="B13" s="144">
        <v>921</v>
      </c>
      <c r="C13" s="148">
        <v>1053</v>
      </c>
      <c r="D13" s="143">
        <f t="shared" si="0"/>
        <v>0.143</v>
      </c>
      <c r="E13" s="136" t="str">
        <f t="shared" si="1"/>
        <v>是</v>
      </c>
    </row>
    <row r="14" s="126" customFormat="1" ht="36" customHeight="1" spans="1:5">
      <c r="A14" s="137" t="s">
        <v>3166</v>
      </c>
      <c r="B14" s="138">
        <v>7527</v>
      </c>
      <c r="C14" s="139">
        <f>18231-9990</f>
        <v>8241</v>
      </c>
      <c r="D14" s="146">
        <f t="shared" si="0"/>
        <v>0</v>
      </c>
      <c r="E14" s="136" t="str">
        <f t="shared" si="1"/>
        <v>是</v>
      </c>
    </row>
    <row r="15" ht="36" customHeight="1" spans="1:5">
      <c r="A15" s="141" t="s">
        <v>3161</v>
      </c>
      <c r="B15" s="144">
        <v>7462</v>
      </c>
      <c r="C15" s="145">
        <v>8171</v>
      </c>
      <c r="D15" s="147">
        <f t="shared" si="0"/>
        <v>0</v>
      </c>
      <c r="E15" s="136" t="str">
        <f t="shared" si="1"/>
        <v>是</v>
      </c>
    </row>
    <row r="16" ht="36" customHeight="1" spans="1:5">
      <c r="A16" s="137" t="s">
        <v>3176</v>
      </c>
      <c r="B16" s="138">
        <f>28704-9518</f>
        <v>19186</v>
      </c>
      <c r="C16" s="139">
        <f>33043-12900</f>
        <v>20143</v>
      </c>
      <c r="D16" s="140">
        <f t="shared" si="0"/>
        <v>0.05</v>
      </c>
      <c r="E16" s="136" t="str">
        <f t="shared" si="1"/>
        <v>是</v>
      </c>
    </row>
    <row r="17" ht="36" customHeight="1" spans="1:5">
      <c r="A17" s="141" t="s">
        <v>3161</v>
      </c>
      <c r="B17" s="144">
        <v>19186</v>
      </c>
      <c r="C17" s="148">
        <v>20143</v>
      </c>
      <c r="D17" s="143">
        <f t="shared" si="0"/>
        <v>0.05</v>
      </c>
      <c r="E17" s="136" t="str">
        <f t="shared" si="1"/>
        <v>是</v>
      </c>
    </row>
    <row r="18" ht="36" customHeight="1" spans="1:5">
      <c r="A18" s="149" t="s">
        <v>3168</v>
      </c>
      <c r="B18" s="139">
        <f>B4+B6+B8+B10+B12+B14+B16</f>
        <v>87393</v>
      </c>
      <c r="C18" s="139">
        <f>C4+C6+C8+C10+C12+C14+C16</f>
        <v>93345</v>
      </c>
      <c r="D18" s="140">
        <f t="shared" si="0"/>
        <v>0.068</v>
      </c>
      <c r="E18" s="136" t="str">
        <f t="shared" si="1"/>
        <v>是</v>
      </c>
    </row>
    <row r="19" ht="36" customHeight="1" spans="1:5">
      <c r="A19" s="141" t="s">
        <v>3169</v>
      </c>
      <c r="B19" s="142">
        <f>B5+B7+B9+B11+B13+B15+B17</f>
        <v>85941</v>
      </c>
      <c r="C19" s="142">
        <f>C5+C7+C9+C11+C13+C15+C17</f>
        <v>91982</v>
      </c>
      <c r="D19" s="143">
        <f t="shared" si="0"/>
        <v>0.07</v>
      </c>
      <c r="E19" s="136" t="str">
        <f t="shared" si="1"/>
        <v>是</v>
      </c>
    </row>
    <row r="20" ht="36" customHeight="1" spans="1:5">
      <c r="A20" s="137" t="s">
        <v>3170</v>
      </c>
      <c r="B20" s="139"/>
      <c r="C20" s="139"/>
      <c r="D20" s="150"/>
      <c r="E20" s="136" t="str">
        <f t="shared" si="1"/>
        <v>否</v>
      </c>
    </row>
    <row r="21" ht="36" customHeight="1" spans="1:5">
      <c r="A21" s="151" t="s">
        <v>3171</v>
      </c>
      <c r="B21" s="139">
        <v>71042</v>
      </c>
      <c r="C21" s="139">
        <v>83600</v>
      </c>
      <c r="D21" s="140">
        <f>IF(B21&gt;0,C21/B21-1,IF(B21&lt;0,-(C21/B21-1),""))</f>
        <v>0.177</v>
      </c>
      <c r="E21" s="136" t="str">
        <f t="shared" si="1"/>
        <v>是</v>
      </c>
    </row>
    <row r="22" ht="36" customHeight="1" spans="1:5">
      <c r="A22" s="149" t="s">
        <v>3172</v>
      </c>
      <c r="B22" s="152">
        <f>B18+B21</f>
        <v>158435</v>
      </c>
      <c r="C22" s="152">
        <f>C18+C21</f>
        <v>176945</v>
      </c>
      <c r="D22" s="140">
        <f>IF(B22&gt;0,C22/B22-1,IF(B22&lt;0,-(C22/B22-1),""))</f>
        <v>0.117</v>
      </c>
      <c r="E22" s="136" t="str">
        <f t="shared" si="1"/>
        <v>是</v>
      </c>
    </row>
    <row r="23" spans="2:3">
      <c r="B23" s="153"/>
      <c r="C23" s="153"/>
    </row>
    <row r="24" spans="2:3">
      <c r="B24" s="153"/>
      <c r="C24" s="153"/>
    </row>
    <row r="25" spans="2:3">
      <c r="B25" s="153"/>
      <c r="C25" s="153"/>
    </row>
    <row r="26" spans="2:3">
      <c r="B26" s="153"/>
      <c r="C26" s="153"/>
    </row>
  </sheetData>
  <mergeCells count="1">
    <mergeCell ref="A1:D1"/>
  </mergeCells>
  <conditionalFormatting sqref="E16">
    <cfRule type="cellIs" dxfId="5" priority="8" stopIfTrue="1" operator="lessThan">
      <formula>0</formula>
    </cfRule>
  </conditionalFormatting>
  <conditionalFormatting sqref="D20">
    <cfRule type="cellIs" dxfId="3" priority="3" stopIfTrue="1" operator="lessThanOrEqual">
      <formula>-1</formula>
    </cfRule>
  </conditionalFormatting>
  <conditionalFormatting sqref="B22">
    <cfRule type="cellIs" dxfId="5" priority="2" stopIfTrue="1" operator="lessThan">
      <formula>0</formula>
    </cfRule>
  </conditionalFormatting>
  <conditionalFormatting sqref="C22">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20"/>
  <sheetViews>
    <sheetView workbookViewId="0">
      <selection activeCell="J7" sqref="J7"/>
    </sheetView>
  </sheetViews>
  <sheetFormatPr defaultColWidth="10" defaultRowHeight="13.5" outlineLevelCol="6"/>
  <cols>
    <col min="1" max="1" width="24.6333333333333" style="80" customWidth="1"/>
    <col min="2" max="7" width="15.6333333333333" style="80" customWidth="1"/>
    <col min="8" max="8" width="9.76666666666667" style="80" customWidth="1"/>
    <col min="9" max="16384" width="10" style="80"/>
  </cols>
  <sheetData>
    <row r="1" s="80" customFormat="1" ht="30" customHeight="1" spans="1:1">
      <c r="A1" s="108"/>
    </row>
    <row r="2" s="80" customFormat="1" ht="28.6" customHeight="1" spans="1:7">
      <c r="A2" s="123" t="s">
        <v>3177</v>
      </c>
      <c r="B2" s="123"/>
      <c r="C2" s="123"/>
      <c r="D2" s="123"/>
      <c r="E2" s="123"/>
      <c r="F2" s="123"/>
      <c r="G2" s="123"/>
    </row>
    <row r="3" s="80" customFormat="1" ht="23" customHeight="1" spans="1:7">
      <c r="A3" s="113"/>
      <c r="B3" s="113"/>
      <c r="F3" s="114" t="s">
        <v>3178</v>
      </c>
      <c r="G3" s="114"/>
    </row>
    <row r="4" s="80" customFormat="1" ht="30" customHeight="1" spans="1:7">
      <c r="A4" s="118" t="s">
        <v>3179</v>
      </c>
      <c r="B4" s="118" t="s">
        <v>3180</v>
      </c>
      <c r="C4" s="118"/>
      <c r="D4" s="118"/>
      <c r="E4" s="118" t="s">
        <v>3181</v>
      </c>
      <c r="F4" s="118"/>
      <c r="G4" s="118"/>
    </row>
    <row r="5" s="80" customFormat="1" ht="30" customHeight="1" spans="1:7">
      <c r="A5" s="118"/>
      <c r="B5" s="124"/>
      <c r="C5" s="118" t="s">
        <v>3182</v>
      </c>
      <c r="D5" s="118" t="s">
        <v>3183</v>
      </c>
      <c r="E5" s="124"/>
      <c r="F5" s="118" t="s">
        <v>3182</v>
      </c>
      <c r="G5" s="118" t="s">
        <v>3183</v>
      </c>
    </row>
    <row r="6" s="80" customFormat="1" ht="30" customHeight="1" spans="1:7">
      <c r="A6" s="118" t="s">
        <v>3184</v>
      </c>
      <c r="B6" s="118" t="s">
        <v>3185</v>
      </c>
      <c r="C6" s="118" t="s">
        <v>3186</v>
      </c>
      <c r="D6" s="118" t="s">
        <v>3187</v>
      </c>
      <c r="E6" s="118" t="s">
        <v>3188</v>
      </c>
      <c r="F6" s="118" t="s">
        <v>3189</v>
      </c>
      <c r="G6" s="118" t="s">
        <v>3190</v>
      </c>
    </row>
    <row r="7" s="80" customFormat="1" ht="30" customHeight="1" spans="1:7">
      <c r="A7" s="120" t="s">
        <v>3191</v>
      </c>
      <c r="B7" s="124"/>
      <c r="C7" s="124"/>
      <c r="D7" s="124"/>
      <c r="E7" s="124"/>
      <c r="F7" s="124"/>
      <c r="G7" s="124"/>
    </row>
    <row r="8" s="80" customFormat="1" ht="30" customHeight="1" spans="1:7">
      <c r="A8" s="120" t="s">
        <v>3192</v>
      </c>
      <c r="B8" s="124"/>
      <c r="C8" s="124"/>
      <c r="D8" s="124"/>
      <c r="E8" s="124"/>
      <c r="F8" s="124"/>
      <c r="G8" s="124"/>
    </row>
    <row r="9" s="80" customFormat="1" ht="44" customHeight="1" spans="1:7">
      <c r="A9" s="125" t="s">
        <v>3193</v>
      </c>
      <c r="B9" s="124"/>
      <c r="C9" s="124"/>
      <c r="D9" s="124"/>
      <c r="E9" s="124"/>
      <c r="F9" s="124"/>
      <c r="G9" s="124"/>
    </row>
    <row r="10" s="80" customFormat="1" ht="30" customHeight="1" spans="1:7">
      <c r="A10" s="125" t="s">
        <v>3194</v>
      </c>
      <c r="B10" s="124"/>
      <c r="C10" s="124"/>
      <c r="D10" s="124"/>
      <c r="E10" s="124"/>
      <c r="F10" s="124"/>
      <c r="G10" s="124"/>
    </row>
    <row r="11" s="80" customFormat="1" ht="30" customHeight="1" spans="1:7">
      <c r="A11" s="125" t="s">
        <v>3195</v>
      </c>
      <c r="B11" s="124">
        <f>C11+D11</f>
        <v>44.45</v>
      </c>
      <c r="C11" s="124">
        <v>17.25</v>
      </c>
      <c r="D11" s="124">
        <v>27.2</v>
      </c>
      <c r="E11" s="124">
        <f>F11+G11</f>
        <v>43.01</v>
      </c>
      <c r="F11" s="124">
        <v>15.81</v>
      </c>
      <c r="G11" s="124">
        <v>27.2</v>
      </c>
    </row>
    <row r="12" s="80" customFormat="1" ht="30" customHeight="1" spans="1:7">
      <c r="A12" s="125" t="s">
        <v>3196</v>
      </c>
      <c r="B12" s="124"/>
      <c r="C12" s="124"/>
      <c r="D12" s="124"/>
      <c r="E12" s="124"/>
      <c r="F12" s="124"/>
      <c r="G12" s="124"/>
    </row>
    <row r="13" s="82" customFormat="1" ht="25" customHeight="1" spans="1:7">
      <c r="A13" s="125" t="s">
        <v>3197</v>
      </c>
      <c r="B13" s="124"/>
      <c r="C13" s="124"/>
      <c r="D13" s="124"/>
      <c r="E13" s="124"/>
      <c r="F13" s="124"/>
      <c r="G13" s="124"/>
    </row>
    <row r="14" s="82" customFormat="1" ht="25" customHeight="1" spans="1:7">
      <c r="A14" s="125" t="s">
        <v>3198</v>
      </c>
      <c r="B14" s="124"/>
      <c r="C14" s="124"/>
      <c r="D14" s="124"/>
      <c r="E14" s="124"/>
      <c r="F14" s="124"/>
      <c r="G14" s="124"/>
    </row>
    <row r="15" s="80" customFormat="1" ht="18" customHeight="1" spans="1:7">
      <c r="A15" s="125" t="s">
        <v>3199</v>
      </c>
      <c r="B15" s="124"/>
      <c r="C15" s="124"/>
      <c r="D15" s="124"/>
      <c r="E15" s="124"/>
      <c r="F15" s="124"/>
      <c r="G15" s="124"/>
    </row>
    <row r="16" s="80" customFormat="1" ht="18" customHeight="1" spans="1:7">
      <c r="A16" s="125" t="s">
        <v>3200</v>
      </c>
      <c r="B16" s="124"/>
      <c r="C16" s="124"/>
      <c r="D16" s="124"/>
      <c r="E16" s="124"/>
      <c r="F16" s="124"/>
      <c r="G16" s="124"/>
    </row>
    <row r="17" s="80" customFormat="1" ht="18" customHeight="1" spans="1:7">
      <c r="A17" s="125" t="s">
        <v>3201</v>
      </c>
      <c r="B17" s="124"/>
      <c r="C17" s="124"/>
      <c r="D17" s="124"/>
      <c r="E17" s="124"/>
      <c r="F17" s="124"/>
      <c r="G17" s="124"/>
    </row>
    <row r="18" s="80" customFormat="1" ht="18" customHeight="1" spans="1:7">
      <c r="A18" s="125" t="s">
        <v>2470</v>
      </c>
      <c r="B18" s="124"/>
      <c r="C18" s="124"/>
      <c r="D18" s="124"/>
      <c r="E18" s="124"/>
      <c r="F18" s="124"/>
      <c r="G18" s="124"/>
    </row>
    <row r="19" s="80" customFormat="1" ht="14" customHeight="1" spans="1:7">
      <c r="A19" s="108"/>
      <c r="B19" s="108"/>
      <c r="C19" s="108"/>
      <c r="D19" s="108"/>
      <c r="E19" s="108"/>
      <c r="F19" s="108"/>
      <c r="G19" s="108"/>
    </row>
    <row r="20" s="80" customFormat="1" ht="33" customHeight="1" spans="1:7">
      <c r="A20" s="113"/>
      <c r="B20" s="113"/>
      <c r="C20" s="113"/>
      <c r="D20" s="113"/>
      <c r="E20" s="113"/>
      <c r="F20" s="113"/>
      <c r="G20" s="113"/>
    </row>
  </sheetData>
  <mergeCells count="5">
    <mergeCell ref="A2:G2"/>
    <mergeCell ref="F3:G3"/>
    <mergeCell ref="B4:D4"/>
    <mergeCell ref="E4:G4"/>
    <mergeCell ref="A4:A5"/>
  </mergeCells>
  <printOptions horizontalCentered="1"/>
  <pageMargins left="0.708333333333333" right="0.708333333333333" top="0.629861111111111" bottom="0.751388888888889" header="0.306944444444444" footer="0.306944444444444"/>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workbookViewId="0">
      <selection activeCell="D13" sqref="D13"/>
    </sheetView>
  </sheetViews>
  <sheetFormatPr defaultColWidth="10" defaultRowHeight="13.5" outlineLevelCol="6"/>
  <cols>
    <col min="1" max="1" width="52.25" style="80" customWidth="1"/>
    <col min="2" max="3" width="28.6333333333333" style="80" customWidth="1"/>
    <col min="4" max="4" width="9.76666666666667" style="80" customWidth="1"/>
    <col min="5" max="16384" width="10" style="80"/>
  </cols>
  <sheetData>
    <row r="1" s="80" customFormat="1" ht="23" customHeight="1"/>
    <row r="2" s="80" customFormat="1" ht="14.3" customHeight="1" spans="1:1">
      <c r="A2" s="108"/>
    </row>
    <row r="3" s="80" customFormat="1" ht="28.6" customHeight="1" spans="1:3">
      <c r="A3" s="104" t="s">
        <v>3202</v>
      </c>
      <c r="B3" s="104"/>
      <c r="C3" s="104"/>
    </row>
    <row r="4" s="80" customFormat="1" ht="27" customHeight="1" spans="1:3">
      <c r="A4" s="113"/>
      <c r="B4" s="113"/>
      <c r="C4" s="114" t="s">
        <v>3178</v>
      </c>
    </row>
    <row r="5" s="116" customFormat="1" ht="24" customHeight="1" spans="1:3">
      <c r="A5" s="118" t="s">
        <v>3203</v>
      </c>
      <c r="B5" s="118" t="s">
        <v>3135</v>
      </c>
      <c r="C5" s="118" t="s">
        <v>3204</v>
      </c>
    </row>
    <row r="6" s="116" customFormat="1" ht="32" customHeight="1" spans="1:3">
      <c r="A6" s="119" t="s">
        <v>3205</v>
      </c>
      <c r="B6" s="115"/>
      <c r="C6" s="115">
        <v>13.75</v>
      </c>
    </row>
    <row r="7" s="116" customFormat="1" ht="32" customHeight="1" spans="1:3">
      <c r="A7" s="119" t="s">
        <v>3206</v>
      </c>
      <c r="B7" s="115">
        <v>17.25</v>
      </c>
      <c r="C7" s="115"/>
    </row>
    <row r="8" s="116" customFormat="1" ht="32" customHeight="1" spans="1:3">
      <c r="A8" s="119" t="s">
        <v>3207</v>
      </c>
      <c r="B8" s="115"/>
      <c r="C8" s="115">
        <v>4.11</v>
      </c>
    </row>
    <row r="9" s="116" customFormat="1" ht="30" customHeight="1" spans="1:3">
      <c r="A9" s="120" t="s">
        <v>3208</v>
      </c>
      <c r="B9" s="115"/>
      <c r="C9" s="115"/>
    </row>
    <row r="10" s="116" customFormat="1" ht="32" customHeight="1" spans="1:3">
      <c r="A10" s="120" t="s">
        <v>3209</v>
      </c>
      <c r="B10" s="115"/>
      <c r="C10" s="115">
        <v>4.11</v>
      </c>
    </row>
    <row r="11" s="116" customFormat="1" ht="32" customHeight="1" spans="1:3">
      <c r="A11" s="119" t="s">
        <v>3210</v>
      </c>
      <c r="B11" s="115"/>
      <c r="C11" s="115">
        <v>2.05</v>
      </c>
    </row>
    <row r="12" s="116" customFormat="1" ht="32" customHeight="1" spans="1:3">
      <c r="A12" s="119" t="s">
        <v>3211</v>
      </c>
      <c r="B12" s="115"/>
      <c r="C12" s="115">
        <v>15.81</v>
      </c>
    </row>
    <row r="13" s="116" customFormat="1" ht="32" customHeight="1" spans="1:3">
      <c r="A13" s="119" t="s">
        <v>3212</v>
      </c>
      <c r="B13" s="115"/>
      <c r="C13" s="115"/>
    </row>
    <row r="14" s="116" customFormat="1" ht="32" customHeight="1" spans="1:3">
      <c r="A14" s="119" t="s">
        <v>3213</v>
      </c>
      <c r="B14" s="115">
        <v>17.25</v>
      </c>
      <c r="C14" s="115"/>
    </row>
    <row r="15" s="117" customFormat="1" ht="69" customHeight="1" spans="1:7">
      <c r="A15" s="121" t="s">
        <v>3214</v>
      </c>
      <c r="B15" s="121"/>
      <c r="C15" s="121"/>
      <c r="D15" s="122"/>
      <c r="E15" s="122"/>
      <c r="F15" s="122"/>
      <c r="G15" s="122"/>
    </row>
    <row r="16" s="80" customFormat="1" spans="1:3">
      <c r="A16" s="113"/>
      <c r="B16" s="113"/>
      <c r="C16" s="113"/>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topLeftCell="A3" workbookViewId="0">
      <selection activeCell="A22" sqref="A22"/>
    </sheetView>
  </sheetViews>
  <sheetFormatPr defaultColWidth="10" defaultRowHeight="13.5" outlineLevelCol="6"/>
  <cols>
    <col min="1" max="1" width="60" style="80" customWidth="1"/>
    <col min="2" max="3" width="25.6333333333333" style="80" customWidth="1"/>
    <col min="4" max="4" width="9.76666666666667" style="80" customWidth="1"/>
    <col min="5" max="16384" width="10" style="80"/>
  </cols>
  <sheetData>
    <row r="1" s="80" customFormat="1" ht="23" customHeight="1"/>
    <row r="2" s="80" customFormat="1" ht="14.3" customHeight="1" spans="1:1">
      <c r="A2" s="108"/>
    </row>
    <row r="3" s="80" customFormat="1" ht="28.6" customHeight="1" spans="1:3">
      <c r="A3" s="104" t="s">
        <v>3215</v>
      </c>
      <c r="B3" s="104"/>
      <c r="C3" s="104"/>
    </row>
    <row r="4" s="80" customFormat="1" ht="27" customHeight="1" spans="1:3">
      <c r="A4" s="113"/>
      <c r="B4" s="113"/>
      <c r="C4" s="114" t="s">
        <v>3178</v>
      </c>
    </row>
    <row r="5" s="80" customFormat="1" ht="24" customHeight="1" spans="1:3">
      <c r="A5" s="87" t="s">
        <v>3203</v>
      </c>
      <c r="B5" s="87" t="s">
        <v>3135</v>
      </c>
      <c r="C5" s="87" t="s">
        <v>3204</v>
      </c>
    </row>
    <row r="6" s="80" customFormat="1" ht="32" customHeight="1" spans="1:3">
      <c r="A6" s="110" t="s">
        <v>3205</v>
      </c>
      <c r="B6" s="115"/>
      <c r="C6" s="115">
        <v>13.75</v>
      </c>
    </row>
    <row r="7" s="80" customFormat="1" ht="32" customHeight="1" spans="1:3">
      <c r="A7" s="110" t="s">
        <v>3206</v>
      </c>
      <c r="B7" s="115">
        <v>17.25</v>
      </c>
      <c r="C7" s="115"/>
    </row>
    <row r="8" s="80" customFormat="1" ht="32" customHeight="1" spans="1:3">
      <c r="A8" s="110" t="s">
        <v>3207</v>
      </c>
      <c r="B8" s="115"/>
      <c r="C8" s="115">
        <v>4.11</v>
      </c>
    </row>
    <row r="9" s="80" customFormat="1" ht="32" customHeight="1" spans="1:3">
      <c r="A9" s="110" t="s">
        <v>3216</v>
      </c>
      <c r="B9" s="115"/>
      <c r="C9" s="115"/>
    </row>
    <row r="10" s="80" customFormat="1" ht="32" customHeight="1" spans="1:3">
      <c r="A10" s="110" t="s">
        <v>3217</v>
      </c>
      <c r="B10" s="115"/>
      <c r="C10" s="115">
        <v>4.11</v>
      </c>
    </row>
    <row r="11" s="80" customFormat="1" ht="32" customHeight="1" spans="1:3">
      <c r="A11" s="110" t="s">
        <v>3210</v>
      </c>
      <c r="B11" s="115"/>
      <c r="C11" s="115">
        <v>2.05</v>
      </c>
    </row>
    <row r="12" s="80" customFormat="1" ht="32" customHeight="1" spans="1:3">
      <c r="A12" s="110" t="s">
        <v>3211</v>
      </c>
      <c r="B12" s="115"/>
      <c r="C12" s="115">
        <v>15.81</v>
      </c>
    </row>
    <row r="13" s="80" customFormat="1" ht="32" customHeight="1" spans="1:3">
      <c r="A13" s="110" t="s">
        <v>3212</v>
      </c>
      <c r="B13" s="115"/>
      <c r="C13" s="115"/>
    </row>
    <row r="14" s="80" customFormat="1" ht="32" customHeight="1" spans="1:3">
      <c r="A14" s="110" t="s">
        <v>3213</v>
      </c>
      <c r="B14" s="115">
        <v>17.25</v>
      </c>
      <c r="C14" s="115"/>
    </row>
    <row r="15" s="82" customFormat="1" ht="69" customHeight="1" spans="1:7">
      <c r="A15" s="92" t="s">
        <v>3218</v>
      </c>
      <c r="B15" s="92"/>
      <c r="C15" s="92"/>
      <c r="D15" s="107"/>
      <c r="E15" s="107"/>
      <c r="F15" s="107"/>
      <c r="G15" s="107"/>
    </row>
    <row r="16" s="80" customFormat="1" spans="1:3">
      <c r="A16" s="113"/>
      <c r="B16" s="113"/>
      <c r="C16" s="113"/>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topLeftCell="A3" workbookViewId="0">
      <selection activeCell="D9" sqref="D9"/>
    </sheetView>
  </sheetViews>
  <sheetFormatPr defaultColWidth="10" defaultRowHeight="13.5" outlineLevelCol="2"/>
  <cols>
    <col min="1" max="1" width="60.5" style="80" customWidth="1"/>
    <col min="2" max="3" width="25.6333333333333" style="80" customWidth="1"/>
    <col min="4" max="4" width="9.76666666666667" style="80" customWidth="1"/>
    <col min="5" max="16384" width="10" style="80"/>
  </cols>
  <sheetData>
    <row r="1" s="80" customFormat="1" ht="24" customHeight="1"/>
    <row r="2" s="80" customFormat="1" ht="14.3" customHeight="1" spans="1:1">
      <c r="A2" s="108"/>
    </row>
    <row r="3" s="80" customFormat="1" ht="28.6" customHeight="1" spans="1:3">
      <c r="A3" s="104" t="s">
        <v>3219</v>
      </c>
      <c r="B3" s="104"/>
      <c r="C3" s="104"/>
    </row>
    <row r="4" s="80" customFormat="1" ht="25" customHeight="1" spans="1:3">
      <c r="A4" s="113"/>
      <c r="B4" s="113"/>
      <c r="C4" s="114" t="s">
        <v>3178</v>
      </c>
    </row>
    <row r="5" s="80" customFormat="1" ht="32" customHeight="1" spans="1:3">
      <c r="A5" s="87" t="s">
        <v>3203</v>
      </c>
      <c r="B5" s="87" t="s">
        <v>3135</v>
      </c>
      <c r="C5" s="87" t="s">
        <v>3204</v>
      </c>
    </row>
    <row r="6" s="80" customFormat="1" ht="32" customHeight="1" spans="1:3">
      <c r="A6" s="110" t="s">
        <v>3220</v>
      </c>
      <c r="B6" s="111"/>
      <c r="C6" s="111">
        <v>19.3</v>
      </c>
    </row>
    <row r="7" s="80" customFormat="1" ht="32" customHeight="1" spans="1:3">
      <c r="A7" s="110" t="s">
        <v>3221</v>
      </c>
      <c r="B7" s="111">
        <v>27.2</v>
      </c>
      <c r="C7" s="111"/>
    </row>
    <row r="8" s="80" customFormat="1" ht="32" customHeight="1" spans="1:3">
      <c r="A8" s="110" t="s">
        <v>3222</v>
      </c>
      <c r="B8" s="111"/>
      <c r="C8" s="111">
        <v>7.9</v>
      </c>
    </row>
    <row r="9" s="80" customFormat="1" ht="32" customHeight="1" spans="1:3">
      <c r="A9" s="110" t="s">
        <v>3223</v>
      </c>
      <c r="B9" s="111"/>
      <c r="C9" s="111"/>
    </row>
    <row r="10" s="80" customFormat="1" ht="32" customHeight="1" spans="1:3">
      <c r="A10" s="110" t="s">
        <v>3224</v>
      </c>
      <c r="B10" s="111"/>
      <c r="C10" s="111">
        <v>27.2</v>
      </c>
    </row>
    <row r="11" s="80" customFormat="1" ht="32" customHeight="1" spans="1:3">
      <c r="A11" s="110" t="s">
        <v>3225</v>
      </c>
      <c r="B11" s="111"/>
      <c r="C11" s="111"/>
    </row>
    <row r="12" s="80" customFormat="1" ht="32" customHeight="1" spans="1:3">
      <c r="A12" s="110" t="s">
        <v>3226</v>
      </c>
      <c r="B12" s="111">
        <v>27.2</v>
      </c>
      <c r="C12" s="111"/>
    </row>
    <row r="13" s="82" customFormat="1" ht="72" customHeight="1" spans="1:3">
      <c r="A13" s="92" t="s">
        <v>3227</v>
      </c>
      <c r="B13" s="92"/>
      <c r="C13" s="92"/>
    </row>
    <row r="14" s="80" customFormat="1" ht="31" customHeight="1" spans="1:3">
      <c r="A14" s="112"/>
      <c r="B14" s="112"/>
      <c r="C14" s="112"/>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G13" sqref="G13"/>
    </sheetView>
  </sheetViews>
  <sheetFormatPr defaultColWidth="10" defaultRowHeight="13.5" outlineLevelCol="2"/>
  <cols>
    <col min="1" max="1" width="59.3833333333333" style="80" customWidth="1"/>
    <col min="2" max="3" width="25.6333333333333" style="80" customWidth="1"/>
    <col min="4" max="4" width="9.76666666666667" style="80" customWidth="1"/>
    <col min="5" max="16384" width="10" style="80"/>
  </cols>
  <sheetData>
    <row r="1" s="80" customFormat="1" ht="24" customHeight="1"/>
    <row r="2" s="80" customFormat="1" ht="14.3" customHeight="1" spans="1:1">
      <c r="A2" s="108"/>
    </row>
    <row r="3" s="80" customFormat="1" ht="28.6" customHeight="1" spans="1:3">
      <c r="A3" s="104" t="s">
        <v>3228</v>
      </c>
      <c r="B3" s="104"/>
      <c r="C3" s="104"/>
    </row>
    <row r="4" s="81" customFormat="1" ht="25" customHeight="1" spans="1:3">
      <c r="A4" s="109"/>
      <c r="B4" s="109"/>
      <c r="C4" s="95" t="s">
        <v>3178</v>
      </c>
    </row>
    <row r="5" s="81" customFormat="1" ht="32" customHeight="1" spans="1:3">
      <c r="A5" s="87" t="s">
        <v>3203</v>
      </c>
      <c r="B5" s="87" t="s">
        <v>3135</v>
      </c>
      <c r="C5" s="87" t="s">
        <v>3204</v>
      </c>
    </row>
    <row r="6" s="81" customFormat="1" ht="32" customHeight="1" spans="1:3">
      <c r="A6" s="110" t="s">
        <v>3220</v>
      </c>
      <c r="B6" s="111"/>
      <c r="C6" s="111">
        <v>19.3</v>
      </c>
    </row>
    <row r="7" s="81" customFormat="1" ht="32" customHeight="1" spans="1:3">
      <c r="A7" s="110" t="s">
        <v>3221</v>
      </c>
      <c r="B7" s="111">
        <v>27.2</v>
      </c>
      <c r="C7" s="111"/>
    </row>
    <row r="8" s="81" customFormat="1" ht="32" customHeight="1" spans="1:3">
      <c r="A8" s="110" t="s">
        <v>3222</v>
      </c>
      <c r="B8" s="111"/>
      <c r="C8" s="111">
        <v>7.9</v>
      </c>
    </row>
    <row r="9" s="81" customFormat="1" ht="32" customHeight="1" spans="1:3">
      <c r="A9" s="110" t="s">
        <v>3223</v>
      </c>
      <c r="B9" s="111"/>
      <c r="C9" s="111"/>
    </row>
    <row r="10" s="81" customFormat="1" ht="32" customHeight="1" spans="1:3">
      <c r="A10" s="110" t="s">
        <v>3224</v>
      </c>
      <c r="B10" s="111"/>
      <c r="C10" s="111">
        <v>27.2</v>
      </c>
    </row>
    <row r="11" s="81" customFormat="1" ht="32" customHeight="1" spans="1:3">
      <c r="A11" s="110" t="s">
        <v>3225</v>
      </c>
      <c r="B11" s="111"/>
      <c r="C11" s="111"/>
    </row>
    <row r="12" s="81" customFormat="1" ht="32" customHeight="1" spans="1:3">
      <c r="A12" s="110" t="s">
        <v>3226</v>
      </c>
      <c r="B12" s="111">
        <v>27.2</v>
      </c>
      <c r="C12" s="111"/>
    </row>
    <row r="13" s="82" customFormat="1" ht="65" customHeight="1" spans="1:3">
      <c r="A13" s="92" t="s">
        <v>3229</v>
      </c>
      <c r="B13" s="92"/>
      <c r="C13" s="92"/>
    </row>
    <row r="14" s="80" customFormat="1" ht="31" customHeight="1" spans="1:3">
      <c r="A14" s="112"/>
      <c r="B14" s="112"/>
      <c r="C14" s="112"/>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6"/>
  <sheetViews>
    <sheetView topLeftCell="A9" workbookViewId="0">
      <selection activeCell="G17" sqref="G17"/>
    </sheetView>
  </sheetViews>
  <sheetFormatPr defaultColWidth="10" defaultRowHeight="13.5" outlineLevelCol="3"/>
  <cols>
    <col min="1" max="1" width="36" style="80" customWidth="1"/>
    <col min="2" max="4" width="15.6333333333333" style="80" customWidth="1"/>
    <col min="5" max="5" width="9.76666666666667" style="80" customWidth="1"/>
    <col min="6" max="16384" width="10" style="80"/>
  </cols>
  <sheetData>
    <row r="1" s="80" customFormat="1" ht="54" customHeight="1" spans="1:4">
      <c r="A1" s="104" t="s">
        <v>3230</v>
      </c>
      <c r="B1" s="104"/>
      <c r="C1" s="104"/>
      <c r="D1" s="104"/>
    </row>
    <row r="2" s="81" customFormat="1" ht="30" customHeight="1" spans="4:4">
      <c r="D2" s="95" t="s">
        <v>3178</v>
      </c>
    </row>
    <row r="3" s="81" customFormat="1" ht="25" customHeight="1" spans="1:4">
      <c r="A3" s="87" t="s">
        <v>3203</v>
      </c>
      <c r="B3" s="87" t="s">
        <v>3231</v>
      </c>
      <c r="C3" s="87" t="s">
        <v>3232</v>
      </c>
      <c r="D3" s="87" t="s">
        <v>3233</v>
      </c>
    </row>
    <row r="4" s="81" customFormat="1" ht="25" customHeight="1" spans="1:4">
      <c r="A4" s="105" t="s">
        <v>3234</v>
      </c>
      <c r="B4" s="89" t="s">
        <v>3235</v>
      </c>
      <c r="C4" s="97">
        <f>C5+C7</f>
        <v>12.01</v>
      </c>
      <c r="D4" s="97">
        <f>D5+D7</f>
        <v>12.01</v>
      </c>
    </row>
    <row r="5" s="81" customFormat="1" ht="25" customHeight="1" spans="1:4">
      <c r="A5" s="106" t="s">
        <v>3236</v>
      </c>
      <c r="B5" s="89" t="s">
        <v>3186</v>
      </c>
      <c r="C5" s="97">
        <f>C6</f>
        <v>4.11</v>
      </c>
      <c r="D5" s="97">
        <f>D6</f>
        <v>4.11</v>
      </c>
    </row>
    <row r="6" s="81" customFormat="1" ht="25" customHeight="1" spans="1:4">
      <c r="A6" s="106" t="s">
        <v>3237</v>
      </c>
      <c r="B6" s="89" t="s">
        <v>3187</v>
      </c>
      <c r="C6" s="97">
        <v>4.11</v>
      </c>
      <c r="D6" s="97">
        <v>4.11</v>
      </c>
    </row>
    <row r="7" s="81" customFormat="1" ht="25" customHeight="1" spans="1:4">
      <c r="A7" s="106" t="s">
        <v>3238</v>
      </c>
      <c r="B7" s="89" t="s">
        <v>3239</v>
      </c>
      <c r="C7" s="97">
        <v>7.9</v>
      </c>
      <c r="D7" s="97">
        <v>7.9</v>
      </c>
    </row>
    <row r="8" s="81" customFormat="1" ht="25" customHeight="1" spans="1:4">
      <c r="A8" s="106" t="s">
        <v>3237</v>
      </c>
      <c r="B8" s="89" t="s">
        <v>3189</v>
      </c>
      <c r="C8" s="97"/>
      <c r="D8" s="97"/>
    </row>
    <row r="9" s="81" customFormat="1" ht="25" customHeight="1" spans="1:4">
      <c r="A9" s="105" t="s">
        <v>3240</v>
      </c>
      <c r="B9" s="89" t="s">
        <v>3241</v>
      </c>
      <c r="C9" s="97">
        <f>C10+C11</f>
        <v>2.05</v>
      </c>
      <c r="D9" s="97">
        <f>D10+D11</f>
        <v>2.05</v>
      </c>
    </row>
    <row r="10" s="81" customFormat="1" ht="25" customHeight="1" spans="1:4">
      <c r="A10" s="106" t="s">
        <v>3236</v>
      </c>
      <c r="B10" s="89" t="s">
        <v>3242</v>
      </c>
      <c r="C10" s="97">
        <v>2.05</v>
      </c>
      <c r="D10" s="97">
        <v>2.05</v>
      </c>
    </row>
    <row r="11" s="81" customFormat="1" ht="25" customHeight="1" spans="1:4">
      <c r="A11" s="106" t="s">
        <v>3238</v>
      </c>
      <c r="B11" s="89" t="s">
        <v>3243</v>
      </c>
      <c r="C11" s="97"/>
      <c r="D11" s="97"/>
    </row>
    <row r="12" s="81" customFormat="1" ht="25" customHeight="1" spans="1:4">
      <c r="A12" s="105" t="s">
        <v>3244</v>
      </c>
      <c r="B12" s="89" t="s">
        <v>3245</v>
      </c>
      <c r="C12" s="97">
        <f>C13+C14</f>
        <v>1.05</v>
      </c>
      <c r="D12" s="97">
        <f>D13+D14</f>
        <v>1.05</v>
      </c>
    </row>
    <row r="13" s="81" customFormat="1" ht="25" customHeight="1" spans="1:4">
      <c r="A13" s="106" t="s">
        <v>3236</v>
      </c>
      <c r="B13" s="89" t="s">
        <v>3246</v>
      </c>
      <c r="C13" s="97">
        <v>0.44</v>
      </c>
      <c r="D13" s="97">
        <v>0.44</v>
      </c>
    </row>
    <row r="14" s="81" customFormat="1" ht="25" customHeight="1" spans="1:4">
      <c r="A14" s="106" t="s">
        <v>3238</v>
      </c>
      <c r="B14" s="89" t="s">
        <v>3247</v>
      </c>
      <c r="C14" s="97">
        <v>0.61</v>
      </c>
      <c r="D14" s="97">
        <v>0.61</v>
      </c>
    </row>
    <row r="15" s="81" customFormat="1" ht="25" customHeight="1" spans="1:4">
      <c r="A15" s="105" t="s">
        <v>3248</v>
      </c>
      <c r="B15" s="89" t="s">
        <v>3249</v>
      </c>
      <c r="C15" s="97">
        <f>C16+C19</f>
        <v>1.55</v>
      </c>
      <c r="D15" s="97">
        <f>D16+D19</f>
        <v>1.55</v>
      </c>
    </row>
    <row r="16" s="81" customFormat="1" ht="25" customHeight="1" spans="1:4">
      <c r="A16" s="106" t="s">
        <v>3236</v>
      </c>
      <c r="B16" s="89" t="s">
        <v>3250</v>
      </c>
      <c r="C16" s="97">
        <f>C17+C18</f>
        <v>1.55</v>
      </c>
      <c r="D16" s="97">
        <f>D17+D18</f>
        <v>1.55</v>
      </c>
    </row>
    <row r="17" s="81" customFormat="1" ht="25" customHeight="1" spans="1:4">
      <c r="A17" s="106" t="s">
        <v>3251</v>
      </c>
      <c r="B17" s="89"/>
      <c r="C17" s="97">
        <v>1.35</v>
      </c>
      <c r="D17" s="97">
        <v>1.35</v>
      </c>
    </row>
    <row r="18" s="81" customFormat="1" ht="25" customHeight="1" spans="1:4">
      <c r="A18" s="106" t="s">
        <v>3252</v>
      </c>
      <c r="B18" s="89" t="s">
        <v>3253</v>
      </c>
      <c r="C18" s="97">
        <v>0.2</v>
      </c>
      <c r="D18" s="97">
        <v>0.2</v>
      </c>
    </row>
    <row r="19" s="81" customFormat="1" ht="25" customHeight="1" spans="1:4">
      <c r="A19" s="106" t="s">
        <v>3238</v>
      </c>
      <c r="B19" s="89" t="s">
        <v>3254</v>
      </c>
      <c r="C19" s="97">
        <f>C20+C21</f>
        <v>0</v>
      </c>
      <c r="D19" s="97">
        <f>D20+D21</f>
        <v>0</v>
      </c>
    </row>
    <row r="20" s="81" customFormat="1" ht="25" customHeight="1" spans="1:4">
      <c r="A20" s="106" t="s">
        <v>3251</v>
      </c>
      <c r="B20" s="89"/>
      <c r="C20" s="97"/>
      <c r="D20" s="97"/>
    </row>
    <row r="21" s="81" customFormat="1" ht="25" customHeight="1" spans="1:4">
      <c r="A21" s="106" t="s">
        <v>3255</v>
      </c>
      <c r="B21" s="89" t="s">
        <v>3256</v>
      </c>
      <c r="C21" s="97"/>
      <c r="D21" s="97"/>
    </row>
    <row r="22" s="81" customFormat="1" ht="25" customHeight="1" spans="1:4">
      <c r="A22" s="105" t="s">
        <v>3257</v>
      </c>
      <c r="B22" s="89" t="s">
        <v>3258</v>
      </c>
      <c r="C22" s="97">
        <f>C23+C24</f>
        <v>1.34</v>
      </c>
      <c r="D22" s="97">
        <f>D23+D24</f>
        <v>1.34</v>
      </c>
    </row>
    <row r="23" s="81" customFormat="1" ht="25" customHeight="1" spans="1:4">
      <c r="A23" s="106" t="s">
        <v>3236</v>
      </c>
      <c r="B23" s="89" t="s">
        <v>3259</v>
      </c>
      <c r="C23" s="97">
        <v>0.49</v>
      </c>
      <c r="D23" s="97">
        <v>0.49</v>
      </c>
    </row>
    <row r="24" s="81" customFormat="1" ht="25" customHeight="1" spans="1:4">
      <c r="A24" s="106" t="s">
        <v>3238</v>
      </c>
      <c r="B24" s="89" t="s">
        <v>3260</v>
      </c>
      <c r="C24" s="97">
        <v>0.85</v>
      </c>
      <c r="D24" s="97">
        <v>0.85</v>
      </c>
    </row>
    <row r="25" s="82" customFormat="1" ht="70" customHeight="1" spans="1:4">
      <c r="A25" s="107" t="s">
        <v>3261</v>
      </c>
      <c r="B25" s="107"/>
      <c r="C25" s="107"/>
      <c r="D25" s="107"/>
    </row>
    <row r="26" s="80" customFormat="1" ht="25" customHeight="1" spans="1:4">
      <c r="A26" s="108"/>
      <c r="B26" s="108"/>
      <c r="C26" s="108"/>
      <c r="D26" s="108"/>
    </row>
  </sheetData>
  <mergeCells count="3">
    <mergeCell ref="A1:D1"/>
    <mergeCell ref="A25:D25"/>
    <mergeCell ref="A26:D26"/>
  </mergeCells>
  <printOptions horizontalCentered="1"/>
  <pageMargins left="0.708333333333333" right="0.708333333333333" top="0.393055555555556" bottom="0.751388888888889" header="0.306944444444444" footer="0.306944444444444"/>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G20"/>
  <sheetViews>
    <sheetView workbookViewId="0">
      <selection activeCell="G5" sqref="G5"/>
    </sheetView>
  </sheetViews>
  <sheetFormatPr defaultColWidth="8.88333333333333" defaultRowHeight="13.5" outlineLevelCol="6"/>
  <cols>
    <col min="1" max="1" width="8.88333333333333" style="80"/>
    <col min="2" max="2" width="49.3833333333333" style="80" customWidth="1"/>
    <col min="3" max="6" width="20.6333333333333" style="80" customWidth="1"/>
    <col min="7" max="16384" width="8.88333333333333" style="80"/>
  </cols>
  <sheetData>
    <row r="1" s="80" customFormat="1" spans="1:1">
      <c r="A1" s="93"/>
    </row>
    <row r="2" s="80" customFormat="1" ht="45" customHeight="1" spans="1:6">
      <c r="A2" s="83" t="s">
        <v>3262</v>
      </c>
      <c r="B2" s="83"/>
      <c r="C2" s="83"/>
      <c r="D2" s="83"/>
      <c r="E2" s="83"/>
      <c r="F2" s="83"/>
    </row>
    <row r="3" s="81" customFormat="1" ht="18" customHeight="1" spans="2:6">
      <c r="B3" s="94" t="s">
        <v>3178</v>
      </c>
      <c r="C3" s="95"/>
      <c r="D3" s="95"/>
      <c r="E3" s="95"/>
      <c r="F3" s="95"/>
    </row>
    <row r="4" s="81" customFormat="1" ht="30" customHeight="1" spans="1:6">
      <c r="A4" s="86" t="s">
        <v>3</v>
      </c>
      <c r="B4" s="86"/>
      <c r="C4" s="87" t="s">
        <v>3184</v>
      </c>
      <c r="D4" s="87" t="s">
        <v>3232</v>
      </c>
      <c r="E4" s="87" t="s">
        <v>3233</v>
      </c>
      <c r="F4" s="87" t="s">
        <v>3263</v>
      </c>
    </row>
    <row r="5" s="81" customFormat="1" ht="30" customHeight="1" spans="1:7">
      <c r="A5" s="96" t="s">
        <v>3264</v>
      </c>
      <c r="B5" s="96"/>
      <c r="C5" s="89" t="s">
        <v>3185</v>
      </c>
      <c r="D5" s="97">
        <f>D6+D7</f>
        <v>44.45</v>
      </c>
      <c r="E5" s="97">
        <f>E6+E7</f>
        <v>44.45</v>
      </c>
      <c r="F5" s="98"/>
      <c r="G5" s="99"/>
    </row>
    <row r="6" s="81" customFormat="1" ht="30" customHeight="1" spans="1:6">
      <c r="A6" s="100" t="s">
        <v>3265</v>
      </c>
      <c r="B6" s="100"/>
      <c r="C6" s="89" t="s">
        <v>3186</v>
      </c>
      <c r="D6" s="97">
        <v>17.25</v>
      </c>
      <c r="E6" s="97">
        <v>17.25</v>
      </c>
      <c r="F6" s="98"/>
    </row>
    <row r="7" s="81" customFormat="1" ht="30" customHeight="1" spans="1:6">
      <c r="A7" s="100" t="s">
        <v>3266</v>
      </c>
      <c r="B7" s="100"/>
      <c r="C7" s="89" t="s">
        <v>3187</v>
      </c>
      <c r="D7" s="97">
        <v>27.2</v>
      </c>
      <c r="E7" s="97">
        <v>27.2</v>
      </c>
      <c r="F7" s="98"/>
    </row>
    <row r="8" s="81" customFormat="1" ht="30" customHeight="1" spans="1:6">
      <c r="A8" s="101" t="s">
        <v>3267</v>
      </c>
      <c r="B8" s="101"/>
      <c r="C8" s="89" t="s">
        <v>3188</v>
      </c>
      <c r="D8" s="97">
        <f>D9+D10</f>
        <v>0</v>
      </c>
      <c r="E8" s="98"/>
      <c r="F8" s="98"/>
    </row>
    <row r="9" s="81" customFormat="1" ht="30" customHeight="1" spans="1:6">
      <c r="A9" s="100" t="s">
        <v>3265</v>
      </c>
      <c r="B9" s="100"/>
      <c r="C9" s="89" t="s">
        <v>3189</v>
      </c>
      <c r="D9" s="98"/>
      <c r="E9" s="98"/>
      <c r="F9" s="98"/>
    </row>
    <row r="10" s="81" customFormat="1" ht="30" customHeight="1" spans="1:6">
      <c r="A10" s="100" t="s">
        <v>3266</v>
      </c>
      <c r="B10" s="100"/>
      <c r="C10" s="89" t="s">
        <v>3190</v>
      </c>
      <c r="D10" s="98"/>
      <c r="E10" s="98"/>
      <c r="F10" s="98"/>
    </row>
    <row r="11" s="82" customFormat="1" ht="41" customHeight="1" spans="1:6">
      <c r="A11" s="92" t="s">
        <v>3268</v>
      </c>
      <c r="B11" s="92"/>
      <c r="C11" s="92"/>
      <c r="D11" s="92"/>
      <c r="E11" s="92"/>
      <c r="F11" s="92"/>
    </row>
    <row r="14" s="80" customFormat="1" ht="19.5" spans="1:1">
      <c r="A14" s="102"/>
    </row>
    <row r="15" s="80" customFormat="1" ht="19" customHeight="1" spans="1:1">
      <c r="A15" s="103"/>
    </row>
    <row r="16" s="80" customFormat="1" ht="29" customHeight="1"/>
    <row r="17" s="80" customFormat="1" ht="29" customHeight="1"/>
    <row r="18" s="80" customFormat="1" ht="29" customHeight="1"/>
    <row r="19" s="80" customFormat="1" ht="29" customHeight="1"/>
    <row r="20" s="80" customFormat="1" ht="30" customHeight="1" spans="1:1">
      <c r="A20" s="103"/>
    </row>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8"/>
  <sheetViews>
    <sheetView workbookViewId="0">
      <selection activeCell="H23" sqref="H23"/>
    </sheetView>
  </sheetViews>
  <sheetFormatPr defaultColWidth="8.88333333333333" defaultRowHeight="13.5" outlineLevelRow="7" outlineLevelCol="5"/>
  <cols>
    <col min="1" max="1" width="8.88333333333333" style="80"/>
    <col min="2" max="6" width="24.2166666666667" style="80" customWidth="1"/>
    <col min="7" max="16384" width="8.88333333333333" style="80"/>
  </cols>
  <sheetData>
    <row r="1" s="80" customFormat="1" ht="24" customHeight="1"/>
    <row r="2" s="80" customFormat="1" ht="27" spans="1:6">
      <c r="A2" s="83" t="s">
        <v>3269</v>
      </c>
      <c r="B2" s="84"/>
      <c r="C2" s="84"/>
      <c r="D2" s="84"/>
      <c r="E2" s="84"/>
      <c r="F2" s="84"/>
    </row>
    <row r="3" s="80" customFormat="1" ht="23" customHeight="1" spans="1:6">
      <c r="A3" s="85" t="s">
        <v>3178</v>
      </c>
      <c r="B3" s="85"/>
      <c r="C3" s="85"/>
      <c r="D3" s="85"/>
      <c r="E3" s="85"/>
      <c r="F3" s="85"/>
    </row>
    <row r="4" s="81" customFormat="1" ht="30" customHeight="1" spans="1:6">
      <c r="A4" s="86" t="s">
        <v>3270</v>
      </c>
      <c r="B4" s="87" t="s">
        <v>3138</v>
      </c>
      <c r="C4" s="87" t="s">
        <v>3271</v>
      </c>
      <c r="D4" s="87" t="s">
        <v>3272</v>
      </c>
      <c r="E4" s="87" t="s">
        <v>3273</v>
      </c>
      <c r="F4" s="87" t="s">
        <v>3274</v>
      </c>
    </row>
    <row r="5" s="81" customFormat="1" ht="45" customHeight="1" spans="1:6">
      <c r="A5" s="88">
        <v>1</v>
      </c>
      <c r="B5" s="89" t="s">
        <v>3275</v>
      </c>
      <c r="C5" s="90" t="s">
        <v>3276</v>
      </c>
      <c r="D5" s="91"/>
      <c r="E5" s="91" t="s">
        <v>3277</v>
      </c>
      <c r="F5" s="91"/>
    </row>
    <row r="6" s="81" customFormat="1" ht="45" customHeight="1" spans="1:6">
      <c r="A6" s="88">
        <v>2</v>
      </c>
      <c r="B6" s="89"/>
      <c r="C6" s="90"/>
      <c r="D6" s="91"/>
      <c r="E6" s="91"/>
      <c r="F6" s="91"/>
    </row>
    <row r="7" s="81" customFormat="1" ht="45" customHeight="1" spans="1:6">
      <c r="A7" s="88" t="s">
        <v>3278</v>
      </c>
      <c r="B7" s="89"/>
      <c r="C7" s="90"/>
      <c r="D7" s="91"/>
      <c r="E7" s="91"/>
      <c r="F7" s="91"/>
    </row>
    <row r="8" s="82" customFormat="1" ht="33" customHeight="1" spans="1:6">
      <c r="A8" s="92" t="s">
        <v>3279</v>
      </c>
      <c r="B8" s="92"/>
      <c r="C8" s="92"/>
      <c r="D8" s="92"/>
      <c r="E8" s="92"/>
      <c r="F8" s="92"/>
    </row>
  </sheetData>
  <mergeCells count="8">
    <mergeCell ref="A2:F2"/>
    <mergeCell ref="A3:F3"/>
    <mergeCell ref="A8:F8"/>
    <mergeCell ref="B5:B7"/>
    <mergeCell ref="C5:C7"/>
    <mergeCell ref="D5:D7"/>
    <mergeCell ref="E5:E7"/>
    <mergeCell ref="F5:F7"/>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K238"/>
  <sheetViews>
    <sheetView topLeftCell="A146" workbookViewId="0">
      <selection activeCell="F150" sqref="F150"/>
    </sheetView>
  </sheetViews>
  <sheetFormatPr defaultColWidth="8" defaultRowHeight="18.75"/>
  <cols>
    <col min="1" max="1" width="33.25" style="21" customWidth="1"/>
    <col min="2" max="2" width="17.25" style="24" customWidth="1"/>
    <col min="3" max="3" width="23.775" style="25" customWidth="1"/>
    <col min="4" max="6" width="20.6333333333333" style="21" customWidth="1"/>
    <col min="7" max="7" width="14.3333333333333" style="21" customWidth="1"/>
    <col min="8" max="8" width="20.6333333333333" style="21" customWidth="1"/>
    <col min="9" max="10" width="13.3333333333333" style="21" customWidth="1"/>
    <col min="11" max="11" width="15.4416666666667" style="21" customWidth="1"/>
    <col min="12" max="16384" width="8" style="21"/>
  </cols>
  <sheetData>
    <row r="2" s="21" customFormat="1" ht="39" customHeight="1" spans="1:11">
      <c r="A2" s="26" t="s">
        <v>3280</v>
      </c>
      <c r="B2" s="26"/>
      <c r="C2" s="27"/>
      <c r="D2" s="28"/>
      <c r="E2" s="28"/>
      <c r="F2" s="28"/>
      <c r="G2" s="28"/>
      <c r="H2" s="28"/>
      <c r="I2" s="28"/>
      <c r="J2" s="28"/>
      <c r="K2" s="28"/>
    </row>
    <row r="3" s="21" customFormat="1" ht="23" customHeight="1" spans="1:3">
      <c r="A3" s="29"/>
      <c r="B3" s="26"/>
      <c r="C3" s="25"/>
    </row>
    <row r="4" s="22" customFormat="1" ht="44.25" customHeight="1" spans="1:11">
      <c r="A4" s="30" t="s">
        <v>3281</v>
      </c>
      <c r="B4" s="30" t="s">
        <v>3282</v>
      </c>
      <c r="C4" s="31" t="s">
        <v>3283</v>
      </c>
      <c r="D4" s="31" t="s">
        <v>3284</v>
      </c>
      <c r="E4" s="31" t="s">
        <v>3285</v>
      </c>
      <c r="F4" s="31" t="s">
        <v>3286</v>
      </c>
      <c r="G4" s="31" t="s">
        <v>3287</v>
      </c>
      <c r="H4" s="31" t="s">
        <v>3288</v>
      </c>
      <c r="I4" s="31" t="s">
        <v>3289</v>
      </c>
      <c r="J4" s="31" t="s">
        <v>3290</v>
      </c>
      <c r="K4" s="31" t="s">
        <v>3291</v>
      </c>
    </row>
    <row r="5" s="21" customFormat="1" spans="1:11">
      <c r="A5" s="32">
        <v>1</v>
      </c>
      <c r="B5" s="32"/>
      <c r="C5" s="33">
        <v>2</v>
      </c>
      <c r="D5" s="33">
        <v>3</v>
      </c>
      <c r="E5" s="33">
        <v>4</v>
      </c>
      <c r="F5" s="33">
        <v>5</v>
      </c>
      <c r="G5" s="33">
        <v>6</v>
      </c>
      <c r="H5" s="33">
        <v>7</v>
      </c>
      <c r="I5" s="33">
        <v>8</v>
      </c>
      <c r="J5" s="33">
        <v>9</v>
      </c>
      <c r="K5" s="33">
        <v>10</v>
      </c>
    </row>
    <row r="6" s="21" customFormat="1" ht="35" customHeight="1" spans="1:11">
      <c r="A6" s="34" t="s">
        <v>3292</v>
      </c>
      <c r="B6" s="32"/>
      <c r="C6" s="35"/>
      <c r="D6" s="35"/>
      <c r="E6" s="35"/>
      <c r="F6" s="33"/>
      <c r="G6" s="33"/>
      <c r="H6" s="33"/>
      <c r="I6" s="33"/>
      <c r="J6" s="33"/>
      <c r="K6" s="33"/>
    </row>
    <row r="7" s="21" customFormat="1" ht="35" customHeight="1" spans="1:11">
      <c r="A7" s="36" t="s">
        <v>3293</v>
      </c>
      <c r="B7" s="32">
        <v>650</v>
      </c>
      <c r="C7" s="37" t="s">
        <v>3294</v>
      </c>
      <c r="D7" s="38" t="s">
        <v>3295</v>
      </c>
      <c r="E7" s="38" t="s">
        <v>3296</v>
      </c>
      <c r="F7" s="39" t="s">
        <v>3297</v>
      </c>
      <c r="G7" s="40" t="s">
        <v>3298</v>
      </c>
      <c r="H7" s="41" t="s">
        <v>3299</v>
      </c>
      <c r="I7" s="38" t="s">
        <v>3300</v>
      </c>
      <c r="J7" s="38" t="s">
        <v>3301</v>
      </c>
      <c r="K7" s="39" t="s">
        <v>3302</v>
      </c>
    </row>
    <row r="8" s="21" customFormat="1" ht="35" customHeight="1" spans="1:11">
      <c r="A8" s="32"/>
      <c r="B8" s="32"/>
      <c r="C8" s="42"/>
      <c r="D8" s="38" t="s">
        <v>3295</v>
      </c>
      <c r="E8" s="38" t="s">
        <v>3296</v>
      </c>
      <c r="F8" s="39" t="s">
        <v>3303</v>
      </c>
      <c r="G8" s="40" t="s">
        <v>3298</v>
      </c>
      <c r="H8" s="41" t="s">
        <v>3304</v>
      </c>
      <c r="I8" s="38" t="s">
        <v>3305</v>
      </c>
      <c r="J8" s="38" t="s">
        <v>3301</v>
      </c>
      <c r="K8" s="39" t="s">
        <v>3306</v>
      </c>
    </row>
    <row r="9" s="23" customFormat="1" ht="35" customHeight="1" spans="1:11">
      <c r="A9" s="32"/>
      <c r="B9" s="32"/>
      <c r="C9" s="42"/>
      <c r="D9" s="38" t="s">
        <v>3295</v>
      </c>
      <c r="E9" s="38" t="s">
        <v>3307</v>
      </c>
      <c r="F9" s="39" t="s">
        <v>3308</v>
      </c>
      <c r="G9" s="40" t="s">
        <v>3298</v>
      </c>
      <c r="H9" s="41" t="s">
        <v>3309</v>
      </c>
      <c r="I9" s="40" t="s">
        <v>3310</v>
      </c>
      <c r="J9" s="38" t="s">
        <v>3301</v>
      </c>
      <c r="K9" s="39" t="s">
        <v>3311</v>
      </c>
    </row>
    <row r="10" s="21" customFormat="1" ht="35" customHeight="1" spans="1:11">
      <c r="A10" s="32"/>
      <c r="B10" s="32"/>
      <c r="C10" s="42"/>
      <c r="D10" s="38" t="s">
        <v>3295</v>
      </c>
      <c r="E10" s="38" t="s">
        <v>3307</v>
      </c>
      <c r="F10" s="39" t="s">
        <v>3312</v>
      </c>
      <c r="G10" s="40" t="s">
        <v>3313</v>
      </c>
      <c r="H10" s="39" t="s">
        <v>3314</v>
      </c>
      <c r="I10" s="40" t="s">
        <v>3310</v>
      </c>
      <c r="J10" s="38" t="s">
        <v>3301</v>
      </c>
      <c r="K10" s="39" t="s">
        <v>3315</v>
      </c>
    </row>
    <row r="11" s="21" customFormat="1" ht="35" customHeight="1" spans="1:11">
      <c r="A11" s="32"/>
      <c r="B11" s="32"/>
      <c r="C11" s="42"/>
      <c r="D11" s="38" t="s">
        <v>3295</v>
      </c>
      <c r="E11" s="38" t="s">
        <v>3316</v>
      </c>
      <c r="F11" s="39" t="s">
        <v>3317</v>
      </c>
      <c r="G11" s="40" t="s">
        <v>3313</v>
      </c>
      <c r="H11" s="41" t="s">
        <v>3318</v>
      </c>
      <c r="I11" s="40" t="s">
        <v>3310</v>
      </c>
      <c r="J11" s="38" t="s">
        <v>3301</v>
      </c>
      <c r="K11" s="39" t="s">
        <v>3319</v>
      </c>
    </row>
    <row r="12" s="21" customFormat="1" ht="35" customHeight="1" spans="1:11">
      <c r="A12" s="32"/>
      <c r="B12" s="32"/>
      <c r="C12" s="42"/>
      <c r="D12" s="38" t="s">
        <v>3320</v>
      </c>
      <c r="E12" s="38" t="s">
        <v>3321</v>
      </c>
      <c r="F12" s="39" t="s">
        <v>3322</v>
      </c>
      <c r="G12" s="40" t="s">
        <v>3298</v>
      </c>
      <c r="H12" s="41" t="s">
        <v>3323</v>
      </c>
      <c r="I12" s="38" t="s">
        <v>3324</v>
      </c>
      <c r="J12" s="38" t="s">
        <v>3301</v>
      </c>
      <c r="K12" s="39" t="s">
        <v>3325</v>
      </c>
    </row>
    <row r="13" ht="56.25" spans="1:11">
      <c r="A13" s="32"/>
      <c r="B13" s="32"/>
      <c r="C13" s="42"/>
      <c r="D13" s="38" t="s">
        <v>3320</v>
      </c>
      <c r="E13" s="38" t="s">
        <v>3326</v>
      </c>
      <c r="F13" s="39" t="s">
        <v>3327</v>
      </c>
      <c r="G13" s="40" t="s">
        <v>3313</v>
      </c>
      <c r="H13" s="39" t="s">
        <v>3328</v>
      </c>
      <c r="I13" s="38" t="s">
        <v>3000</v>
      </c>
      <c r="J13" s="38" t="s">
        <v>3329</v>
      </c>
      <c r="K13" s="39" t="s">
        <v>3330</v>
      </c>
    </row>
    <row r="14" ht="146" customHeight="1" spans="1:11">
      <c r="A14" s="32"/>
      <c r="B14" s="32"/>
      <c r="C14" s="42"/>
      <c r="D14" s="38" t="s">
        <v>3331</v>
      </c>
      <c r="E14" s="38" t="s">
        <v>3332</v>
      </c>
      <c r="F14" s="39" t="s">
        <v>3333</v>
      </c>
      <c r="G14" s="40" t="s">
        <v>3298</v>
      </c>
      <c r="H14" s="41" t="s">
        <v>3334</v>
      </c>
      <c r="I14" s="40" t="s">
        <v>3310</v>
      </c>
      <c r="J14" s="38" t="s">
        <v>3301</v>
      </c>
      <c r="K14" s="39" t="s">
        <v>3335</v>
      </c>
    </row>
    <row r="15" ht="93.75" spans="1:11">
      <c r="A15" s="43" t="s">
        <v>3336</v>
      </c>
      <c r="B15" s="44">
        <v>200</v>
      </c>
      <c r="C15" s="45" t="s">
        <v>3337</v>
      </c>
      <c r="D15" s="46" t="s">
        <v>3295</v>
      </c>
      <c r="E15" s="46" t="s">
        <v>3296</v>
      </c>
      <c r="F15" s="47" t="s">
        <v>3338</v>
      </c>
      <c r="G15" s="48" t="s">
        <v>3313</v>
      </c>
      <c r="H15" s="49" t="s">
        <v>3339</v>
      </c>
      <c r="I15" s="46" t="s">
        <v>3340</v>
      </c>
      <c r="J15" s="46" t="s">
        <v>3301</v>
      </c>
      <c r="K15" s="47" t="s">
        <v>3341</v>
      </c>
    </row>
    <row r="16" ht="56.25" spans="1:11">
      <c r="A16" s="50"/>
      <c r="B16" s="51"/>
      <c r="C16" s="52"/>
      <c r="D16" s="46" t="s">
        <v>3295</v>
      </c>
      <c r="E16" s="46" t="s">
        <v>3296</v>
      </c>
      <c r="F16" s="47" t="s">
        <v>3342</v>
      </c>
      <c r="G16" s="48" t="s">
        <v>3298</v>
      </c>
      <c r="H16" s="49" t="s">
        <v>3343</v>
      </c>
      <c r="I16" s="46" t="s">
        <v>3324</v>
      </c>
      <c r="J16" s="46" t="s">
        <v>3301</v>
      </c>
      <c r="K16" s="47" t="s">
        <v>3344</v>
      </c>
    </row>
    <row r="17" ht="37.5" spans="1:11">
      <c r="A17" s="50"/>
      <c r="B17" s="51"/>
      <c r="C17" s="52"/>
      <c r="D17" s="46" t="s">
        <v>3295</v>
      </c>
      <c r="E17" s="46" t="s">
        <v>3296</v>
      </c>
      <c r="F17" s="47" t="s">
        <v>3345</v>
      </c>
      <c r="G17" s="48" t="s">
        <v>3298</v>
      </c>
      <c r="H17" s="49" t="s">
        <v>3346</v>
      </c>
      <c r="I17" s="46" t="s">
        <v>3347</v>
      </c>
      <c r="J17" s="46" t="s">
        <v>3301</v>
      </c>
      <c r="K17" s="47" t="s">
        <v>3348</v>
      </c>
    </row>
    <row r="18" ht="56.25" spans="1:11">
      <c r="A18" s="50"/>
      <c r="B18" s="51"/>
      <c r="C18" s="52"/>
      <c r="D18" s="46" t="s">
        <v>3295</v>
      </c>
      <c r="E18" s="46" t="s">
        <v>3296</v>
      </c>
      <c r="F18" s="47" t="s">
        <v>3349</v>
      </c>
      <c r="G18" s="48" t="s">
        <v>3313</v>
      </c>
      <c r="H18" s="49" t="s">
        <v>3350</v>
      </c>
      <c r="I18" s="46" t="s">
        <v>3351</v>
      </c>
      <c r="J18" s="46" t="s">
        <v>3301</v>
      </c>
      <c r="K18" s="47" t="s">
        <v>3352</v>
      </c>
    </row>
    <row r="19" ht="75" spans="1:11">
      <c r="A19" s="50"/>
      <c r="B19" s="51"/>
      <c r="C19" s="52"/>
      <c r="D19" s="46" t="s">
        <v>3295</v>
      </c>
      <c r="E19" s="46" t="s">
        <v>3307</v>
      </c>
      <c r="F19" s="47" t="s">
        <v>3353</v>
      </c>
      <c r="G19" s="48" t="s">
        <v>3313</v>
      </c>
      <c r="H19" s="49" t="s">
        <v>3318</v>
      </c>
      <c r="I19" s="48" t="s">
        <v>3310</v>
      </c>
      <c r="J19" s="46" t="s">
        <v>3301</v>
      </c>
      <c r="K19" s="47" t="s">
        <v>3354</v>
      </c>
    </row>
    <row r="20" ht="56.25" spans="1:11">
      <c r="A20" s="50"/>
      <c r="B20" s="51"/>
      <c r="C20" s="52"/>
      <c r="D20" s="46" t="s">
        <v>3295</v>
      </c>
      <c r="E20" s="46" t="s">
        <v>3307</v>
      </c>
      <c r="F20" s="47" t="s">
        <v>3355</v>
      </c>
      <c r="G20" s="48" t="s">
        <v>3298</v>
      </c>
      <c r="H20" s="49" t="s">
        <v>3309</v>
      </c>
      <c r="I20" s="48" t="s">
        <v>3310</v>
      </c>
      <c r="J20" s="46" t="s">
        <v>3301</v>
      </c>
      <c r="K20" s="47" t="s">
        <v>3356</v>
      </c>
    </row>
    <row r="21" ht="37.5" spans="1:11">
      <c r="A21" s="50"/>
      <c r="B21" s="51"/>
      <c r="C21" s="52"/>
      <c r="D21" s="46" t="s">
        <v>3295</v>
      </c>
      <c r="E21" s="46" t="s">
        <v>3307</v>
      </c>
      <c r="F21" s="47" t="s">
        <v>3357</v>
      </c>
      <c r="G21" s="48" t="s">
        <v>3298</v>
      </c>
      <c r="H21" s="49" t="s">
        <v>3309</v>
      </c>
      <c r="I21" s="48" t="s">
        <v>3310</v>
      </c>
      <c r="J21" s="46" t="s">
        <v>3301</v>
      </c>
      <c r="K21" s="47" t="s">
        <v>3358</v>
      </c>
    </row>
    <row r="22" ht="37.5" spans="1:11">
      <c r="A22" s="50"/>
      <c r="B22" s="51"/>
      <c r="C22" s="52"/>
      <c r="D22" s="46" t="s">
        <v>3295</v>
      </c>
      <c r="E22" s="46" t="s">
        <v>3316</v>
      </c>
      <c r="F22" s="47" t="s">
        <v>3359</v>
      </c>
      <c r="G22" s="48" t="s">
        <v>3313</v>
      </c>
      <c r="H22" s="49" t="s">
        <v>3318</v>
      </c>
      <c r="I22" s="48" t="s">
        <v>3310</v>
      </c>
      <c r="J22" s="46" t="s">
        <v>3301</v>
      </c>
      <c r="K22" s="47" t="s">
        <v>3360</v>
      </c>
    </row>
    <row r="23" ht="56.25" spans="1:11">
      <c r="A23" s="50"/>
      <c r="B23" s="51"/>
      <c r="C23" s="52"/>
      <c r="D23" s="46" t="s">
        <v>3295</v>
      </c>
      <c r="E23" s="46" t="s">
        <v>3316</v>
      </c>
      <c r="F23" s="47" t="s">
        <v>3361</v>
      </c>
      <c r="G23" s="48" t="s">
        <v>3298</v>
      </c>
      <c r="H23" s="49" t="s">
        <v>3309</v>
      </c>
      <c r="I23" s="48" t="s">
        <v>3310</v>
      </c>
      <c r="J23" s="46" t="s">
        <v>3301</v>
      </c>
      <c r="K23" s="47" t="s">
        <v>3362</v>
      </c>
    </row>
    <row r="24" ht="37.5" spans="1:11">
      <c r="A24" s="50"/>
      <c r="B24" s="51"/>
      <c r="C24" s="52"/>
      <c r="D24" s="46" t="s">
        <v>3320</v>
      </c>
      <c r="E24" s="46" t="s">
        <v>3321</v>
      </c>
      <c r="F24" s="47" t="s">
        <v>3322</v>
      </c>
      <c r="G24" s="48" t="s">
        <v>3298</v>
      </c>
      <c r="H24" s="49" t="s">
        <v>3343</v>
      </c>
      <c r="I24" s="46" t="s">
        <v>3324</v>
      </c>
      <c r="J24" s="46" t="s">
        <v>3301</v>
      </c>
      <c r="K24" s="47" t="s">
        <v>3325</v>
      </c>
    </row>
    <row r="25" ht="56.25" spans="1:11">
      <c r="A25" s="50"/>
      <c r="B25" s="51"/>
      <c r="C25" s="52"/>
      <c r="D25" s="46" t="s">
        <v>3320</v>
      </c>
      <c r="E25" s="46" t="s">
        <v>3326</v>
      </c>
      <c r="F25" s="47" t="s">
        <v>3363</v>
      </c>
      <c r="G25" s="48" t="s">
        <v>3313</v>
      </c>
      <c r="H25" s="47" t="s">
        <v>3363</v>
      </c>
      <c r="I25" s="46" t="s">
        <v>3000</v>
      </c>
      <c r="J25" s="46" t="s">
        <v>3329</v>
      </c>
      <c r="K25" s="47" t="s">
        <v>3364</v>
      </c>
    </row>
    <row r="26" ht="56.25" spans="1:11">
      <c r="A26" s="53"/>
      <c r="B26" s="54"/>
      <c r="C26" s="55"/>
      <c r="D26" s="46" t="s">
        <v>3331</v>
      </c>
      <c r="E26" s="46" t="s">
        <v>3332</v>
      </c>
      <c r="F26" s="47" t="s">
        <v>3365</v>
      </c>
      <c r="G26" s="48" t="s">
        <v>3298</v>
      </c>
      <c r="H26" s="49" t="s">
        <v>3309</v>
      </c>
      <c r="I26" s="48" t="s">
        <v>3310</v>
      </c>
      <c r="J26" s="46" t="s">
        <v>3301</v>
      </c>
      <c r="K26" s="47" t="s">
        <v>3366</v>
      </c>
    </row>
    <row r="27" spans="1:1">
      <c r="A27" s="56" t="s">
        <v>3367</v>
      </c>
    </row>
    <row r="28" ht="168.75" spans="1:11">
      <c r="A28" s="57" t="s">
        <v>3368</v>
      </c>
      <c r="B28" s="58">
        <v>220</v>
      </c>
      <c r="C28" s="37" t="s">
        <v>3369</v>
      </c>
      <c r="D28" s="38" t="s">
        <v>3295</v>
      </c>
      <c r="E28" s="59" t="s">
        <v>3296</v>
      </c>
      <c r="F28" s="47" t="s">
        <v>3370</v>
      </c>
      <c r="G28" s="48" t="s">
        <v>3298</v>
      </c>
      <c r="H28" s="49" t="s">
        <v>3318</v>
      </c>
      <c r="I28" s="48" t="s">
        <v>3310</v>
      </c>
      <c r="J28" s="46" t="s">
        <v>3301</v>
      </c>
      <c r="K28" s="47" t="s">
        <v>3371</v>
      </c>
    </row>
    <row r="29" ht="93.75" spans="1:11">
      <c r="A29" s="58"/>
      <c r="B29" s="58"/>
      <c r="C29" s="42"/>
      <c r="D29" s="38" t="s">
        <v>3295</v>
      </c>
      <c r="E29" s="59" t="s">
        <v>3296</v>
      </c>
      <c r="F29" s="47" t="s">
        <v>3372</v>
      </c>
      <c r="G29" s="48" t="s">
        <v>3298</v>
      </c>
      <c r="H29" s="49" t="s">
        <v>3350</v>
      </c>
      <c r="I29" s="46" t="s">
        <v>3373</v>
      </c>
      <c r="J29" s="46" t="s">
        <v>3301</v>
      </c>
      <c r="K29" s="47" t="s">
        <v>3374</v>
      </c>
    </row>
    <row r="30" ht="56.25" spans="1:11">
      <c r="A30" s="58"/>
      <c r="B30" s="58"/>
      <c r="C30" s="42"/>
      <c r="D30" s="38" t="s">
        <v>3295</v>
      </c>
      <c r="E30" s="59" t="s">
        <v>3307</v>
      </c>
      <c r="F30" s="47" t="s">
        <v>3375</v>
      </c>
      <c r="G30" s="48" t="s">
        <v>3376</v>
      </c>
      <c r="H30" s="49" t="s">
        <v>3377</v>
      </c>
      <c r="I30" s="48" t="s">
        <v>3310</v>
      </c>
      <c r="J30" s="46" t="s">
        <v>3301</v>
      </c>
      <c r="K30" s="47" t="s">
        <v>3378</v>
      </c>
    </row>
    <row r="31" ht="150" spans="1:11">
      <c r="A31" s="58"/>
      <c r="B31" s="58"/>
      <c r="C31" s="42"/>
      <c r="D31" s="38" t="s">
        <v>3295</v>
      </c>
      <c r="E31" s="59" t="s">
        <v>3307</v>
      </c>
      <c r="F31" s="47" t="s">
        <v>3379</v>
      </c>
      <c r="G31" s="48" t="s">
        <v>3298</v>
      </c>
      <c r="H31" s="49" t="s">
        <v>3309</v>
      </c>
      <c r="I31" s="48" t="s">
        <v>3310</v>
      </c>
      <c r="J31" s="46" t="s">
        <v>3301</v>
      </c>
      <c r="K31" s="47" t="s">
        <v>3380</v>
      </c>
    </row>
    <row r="32" ht="131.25" spans="1:11">
      <c r="A32" s="58"/>
      <c r="B32" s="58"/>
      <c r="C32" s="42"/>
      <c r="D32" s="38" t="s">
        <v>3295</v>
      </c>
      <c r="E32" s="59" t="s">
        <v>3316</v>
      </c>
      <c r="F32" s="47" t="s">
        <v>3381</v>
      </c>
      <c r="G32" s="48" t="s">
        <v>3298</v>
      </c>
      <c r="H32" s="49" t="s">
        <v>3318</v>
      </c>
      <c r="I32" s="48" t="s">
        <v>3310</v>
      </c>
      <c r="J32" s="46" t="s">
        <v>3301</v>
      </c>
      <c r="K32" s="47" t="s">
        <v>3382</v>
      </c>
    </row>
    <row r="33" ht="112.5" spans="1:11">
      <c r="A33" s="58"/>
      <c r="B33" s="58"/>
      <c r="C33" s="42"/>
      <c r="D33" s="38" t="s">
        <v>3295</v>
      </c>
      <c r="E33" s="59" t="s">
        <v>3316</v>
      </c>
      <c r="F33" s="47" t="s">
        <v>3383</v>
      </c>
      <c r="G33" s="48" t="s">
        <v>3376</v>
      </c>
      <c r="H33" s="49" t="s">
        <v>3384</v>
      </c>
      <c r="I33" s="48" t="s">
        <v>3310</v>
      </c>
      <c r="J33" s="46" t="s">
        <v>3301</v>
      </c>
      <c r="K33" s="47" t="s">
        <v>3385</v>
      </c>
    </row>
    <row r="34" ht="168.75" spans="1:11">
      <c r="A34" s="58"/>
      <c r="B34" s="58"/>
      <c r="C34" s="42"/>
      <c r="D34" s="38" t="s">
        <v>3320</v>
      </c>
      <c r="E34" s="59" t="s">
        <v>3321</v>
      </c>
      <c r="F34" s="47" t="s">
        <v>3386</v>
      </c>
      <c r="G34" s="48" t="s">
        <v>3298</v>
      </c>
      <c r="H34" s="49" t="s">
        <v>3387</v>
      </c>
      <c r="I34" s="48" t="s">
        <v>3310</v>
      </c>
      <c r="J34" s="46" t="s">
        <v>3301</v>
      </c>
      <c r="K34" s="47" t="s">
        <v>3388</v>
      </c>
    </row>
    <row r="35" ht="168.75" spans="1:11">
      <c r="A35" s="58"/>
      <c r="B35" s="58"/>
      <c r="C35" s="42"/>
      <c r="D35" s="38" t="s">
        <v>3320</v>
      </c>
      <c r="E35" s="59" t="s">
        <v>3321</v>
      </c>
      <c r="F35" s="47" t="s">
        <v>3389</v>
      </c>
      <c r="G35" s="48" t="s">
        <v>3298</v>
      </c>
      <c r="H35" s="49" t="s">
        <v>3334</v>
      </c>
      <c r="I35" s="48" t="s">
        <v>3310</v>
      </c>
      <c r="J35" s="46" t="s">
        <v>3301</v>
      </c>
      <c r="K35" s="47" t="s">
        <v>3390</v>
      </c>
    </row>
    <row r="36" ht="187.5" spans="1:11">
      <c r="A36" s="58"/>
      <c r="B36" s="58"/>
      <c r="C36" s="42"/>
      <c r="D36" s="38" t="s">
        <v>3320</v>
      </c>
      <c r="E36" s="59" t="s">
        <v>3321</v>
      </c>
      <c r="F36" s="47" t="s">
        <v>3391</v>
      </c>
      <c r="G36" s="48" t="s">
        <v>3298</v>
      </c>
      <c r="H36" s="49" t="s">
        <v>3384</v>
      </c>
      <c r="I36" s="48" t="s">
        <v>3310</v>
      </c>
      <c r="J36" s="46" t="s">
        <v>3301</v>
      </c>
      <c r="K36" s="47" t="s">
        <v>3392</v>
      </c>
    </row>
    <row r="37" ht="75" spans="1:11">
      <c r="A37" s="58"/>
      <c r="B37" s="58"/>
      <c r="C37" s="42"/>
      <c r="D37" s="38" t="s">
        <v>3320</v>
      </c>
      <c r="E37" s="59" t="s">
        <v>3326</v>
      </c>
      <c r="F37" s="47" t="s">
        <v>3393</v>
      </c>
      <c r="G37" s="48" t="s">
        <v>3313</v>
      </c>
      <c r="H37" s="49" t="s">
        <v>3394</v>
      </c>
      <c r="I37" s="46" t="s">
        <v>3395</v>
      </c>
      <c r="J37" s="46" t="s">
        <v>3301</v>
      </c>
      <c r="K37" s="47" t="s">
        <v>3396</v>
      </c>
    </row>
    <row r="38" ht="206.25" spans="1:11">
      <c r="A38" s="58"/>
      <c r="B38" s="58"/>
      <c r="C38" s="42"/>
      <c r="D38" s="38" t="s">
        <v>3331</v>
      </c>
      <c r="E38" s="59" t="s">
        <v>3332</v>
      </c>
      <c r="F38" s="47" t="s">
        <v>3397</v>
      </c>
      <c r="G38" s="48" t="s">
        <v>3298</v>
      </c>
      <c r="H38" s="49" t="s">
        <v>3384</v>
      </c>
      <c r="I38" s="48" t="s">
        <v>3310</v>
      </c>
      <c r="J38" s="46" t="s">
        <v>3301</v>
      </c>
      <c r="K38" s="47" t="s">
        <v>3398</v>
      </c>
    </row>
    <row r="39" spans="1:1">
      <c r="A39" s="60" t="s">
        <v>3399</v>
      </c>
    </row>
    <row r="40" ht="37.5" spans="1:11">
      <c r="A40" s="61" t="s">
        <v>3400</v>
      </c>
      <c r="B40" s="62">
        <v>1900</v>
      </c>
      <c r="C40" s="45" t="s">
        <v>3401</v>
      </c>
      <c r="D40" s="46" t="s">
        <v>3295</v>
      </c>
      <c r="E40" s="46" t="s">
        <v>3296</v>
      </c>
      <c r="F40" s="47" t="s">
        <v>3402</v>
      </c>
      <c r="G40" s="48" t="s">
        <v>3298</v>
      </c>
      <c r="H40" s="49" t="s">
        <v>3403</v>
      </c>
      <c r="I40" s="46" t="s">
        <v>3404</v>
      </c>
      <c r="J40" s="46" t="s">
        <v>3301</v>
      </c>
      <c r="K40" s="47" t="s">
        <v>3405</v>
      </c>
    </row>
    <row r="41" ht="37.5" spans="1:11">
      <c r="A41" s="50"/>
      <c r="B41" s="51"/>
      <c r="C41" s="52"/>
      <c r="D41" s="46" t="s">
        <v>3295</v>
      </c>
      <c r="E41" s="46" t="s">
        <v>3296</v>
      </c>
      <c r="F41" s="47" t="s">
        <v>3406</v>
      </c>
      <c r="G41" s="48" t="s">
        <v>3376</v>
      </c>
      <c r="H41" s="49" t="s">
        <v>3407</v>
      </c>
      <c r="I41" s="46" t="s">
        <v>3373</v>
      </c>
      <c r="J41" s="46" t="s">
        <v>3301</v>
      </c>
      <c r="K41" s="47" t="s">
        <v>3408</v>
      </c>
    </row>
    <row r="42" ht="37.5" spans="1:11">
      <c r="A42" s="50"/>
      <c r="B42" s="51"/>
      <c r="C42" s="52"/>
      <c r="D42" s="46" t="s">
        <v>3295</v>
      </c>
      <c r="E42" s="46" t="s">
        <v>3296</v>
      </c>
      <c r="F42" s="47" t="s">
        <v>3409</v>
      </c>
      <c r="G42" s="48" t="s">
        <v>3313</v>
      </c>
      <c r="H42" s="49" t="s">
        <v>3410</v>
      </c>
      <c r="I42" s="46" t="s">
        <v>3411</v>
      </c>
      <c r="J42" s="46" t="s">
        <v>3301</v>
      </c>
      <c r="K42" s="47" t="s">
        <v>3412</v>
      </c>
    </row>
    <row r="43" ht="56.25" spans="1:11">
      <c r="A43" s="50"/>
      <c r="B43" s="51"/>
      <c r="C43" s="52"/>
      <c r="D43" s="46" t="s">
        <v>3295</v>
      </c>
      <c r="E43" s="46" t="s">
        <v>3296</v>
      </c>
      <c r="F43" s="47" t="s">
        <v>3413</v>
      </c>
      <c r="G43" s="48" t="s">
        <v>3298</v>
      </c>
      <c r="H43" s="49" t="s">
        <v>3414</v>
      </c>
      <c r="I43" s="46" t="s">
        <v>3415</v>
      </c>
      <c r="J43" s="46" t="s">
        <v>3301</v>
      </c>
      <c r="K43" s="47" t="s">
        <v>3416</v>
      </c>
    </row>
    <row r="44" ht="37.5" spans="1:11">
      <c r="A44" s="50"/>
      <c r="B44" s="51"/>
      <c r="C44" s="52"/>
      <c r="D44" s="46" t="s">
        <v>3295</v>
      </c>
      <c r="E44" s="46" t="s">
        <v>3307</v>
      </c>
      <c r="F44" s="47" t="s">
        <v>3417</v>
      </c>
      <c r="G44" s="48" t="s">
        <v>3313</v>
      </c>
      <c r="H44" s="47" t="s">
        <v>3418</v>
      </c>
      <c r="I44" s="46" t="s">
        <v>3419</v>
      </c>
      <c r="J44" s="46" t="s">
        <v>3329</v>
      </c>
      <c r="K44" s="47" t="s">
        <v>3420</v>
      </c>
    </row>
    <row r="45" ht="37.5" spans="1:11">
      <c r="A45" s="50"/>
      <c r="B45" s="51"/>
      <c r="C45" s="52"/>
      <c r="D45" s="46" t="s">
        <v>3295</v>
      </c>
      <c r="E45" s="46" t="s">
        <v>3316</v>
      </c>
      <c r="F45" s="47" t="s">
        <v>3421</v>
      </c>
      <c r="G45" s="48" t="s">
        <v>3298</v>
      </c>
      <c r="H45" s="49" t="s">
        <v>3334</v>
      </c>
      <c r="I45" s="48" t="s">
        <v>3310</v>
      </c>
      <c r="J45" s="46" t="s">
        <v>3301</v>
      </c>
      <c r="K45" s="47" t="s">
        <v>3422</v>
      </c>
    </row>
    <row r="46" ht="37.5" spans="1:11">
      <c r="A46" s="50"/>
      <c r="B46" s="51"/>
      <c r="C46" s="52"/>
      <c r="D46" s="46" t="s">
        <v>3320</v>
      </c>
      <c r="E46" s="46" t="s">
        <v>3321</v>
      </c>
      <c r="F46" s="47" t="s">
        <v>3423</v>
      </c>
      <c r="G46" s="48" t="s">
        <v>3313</v>
      </c>
      <c r="H46" s="47" t="s">
        <v>3424</v>
      </c>
      <c r="I46" s="46" t="s">
        <v>3419</v>
      </c>
      <c r="J46" s="46" t="s">
        <v>3329</v>
      </c>
      <c r="K46" s="47" t="s">
        <v>3425</v>
      </c>
    </row>
    <row r="47" ht="56.25" spans="1:11">
      <c r="A47" s="50"/>
      <c r="B47" s="51"/>
      <c r="C47" s="52"/>
      <c r="D47" s="46" t="s">
        <v>3320</v>
      </c>
      <c r="E47" s="46" t="s">
        <v>3326</v>
      </c>
      <c r="F47" s="47" t="s">
        <v>3426</v>
      </c>
      <c r="G47" s="48" t="s">
        <v>3313</v>
      </c>
      <c r="H47" s="47" t="s">
        <v>3427</v>
      </c>
      <c r="I47" s="46" t="s">
        <v>3419</v>
      </c>
      <c r="J47" s="46" t="s">
        <v>3329</v>
      </c>
      <c r="K47" s="47" t="s">
        <v>3428</v>
      </c>
    </row>
    <row r="48" ht="388" customHeight="1" spans="1:11">
      <c r="A48" s="53"/>
      <c r="B48" s="54"/>
      <c r="C48" s="55"/>
      <c r="D48" s="46" t="s">
        <v>3331</v>
      </c>
      <c r="E48" s="46" t="s">
        <v>3332</v>
      </c>
      <c r="F48" s="47" t="s">
        <v>3429</v>
      </c>
      <c r="G48" s="48" t="s">
        <v>3298</v>
      </c>
      <c r="H48" s="49" t="s">
        <v>3309</v>
      </c>
      <c r="I48" s="48" t="s">
        <v>3310</v>
      </c>
      <c r="J48" s="46" t="s">
        <v>3301</v>
      </c>
      <c r="K48" s="47" t="s">
        <v>3430</v>
      </c>
    </row>
    <row r="49" ht="56.25" spans="1:11">
      <c r="A49" s="61" t="s">
        <v>3431</v>
      </c>
      <c r="B49" s="62">
        <v>600</v>
      </c>
      <c r="C49" s="45" t="s">
        <v>3432</v>
      </c>
      <c r="D49" s="46" t="s">
        <v>3295</v>
      </c>
      <c r="E49" s="46" t="s">
        <v>3296</v>
      </c>
      <c r="F49" s="47" t="s">
        <v>3433</v>
      </c>
      <c r="G49" s="48" t="s">
        <v>3298</v>
      </c>
      <c r="H49" s="49" t="s">
        <v>3434</v>
      </c>
      <c r="I49" s="46" t="s">
        <v>3435</v>
      </c>
      <c r="J49" s="46" t="s">
        <v>3301</v>
      </c>
      <c r="K49" s="47" t="s">
        <v>3436</v>
      </c>
    </row>
    <row r="50" ht="37.5" spans="1:11">
      <c r="A50" s="50"/>
      <c r="B50" s="51"/>
      <c r="C50" s="52"/>
      <c r="D50" s="46" t="s">
        <v>3295</v>
      </c>
      <c r="E50" s="46" t="s">
        <v>3296</v>
      </c>
      <c r="F50" s="47" t="s">
        <v>3437</v>
      </c>
      <c r="G50" s="48" t="s">
        <v>3298</v>
      </c>
      <c r="H50" s="49" t="s">
        <v>3438</v>
      </c>
      <c r="I50" s="46" t="s">
        <v>3415</v>
      </c>
      <c r="J50" s="46" t="s">
        <v>3301</v>
      </c>
      <c r="K50" s="47" t="s">
        <v>3439</v>
      </c>
    </row>
    <row r="51" ht="56.25" spans="1:11">
      <c r="A51" s="50"/>
      <c r="B51" s="51"/>
      <c r="C51" s="52"/>
      <c r="D51" s="46" t="s">
        <v>3295</v>
      </c>
      <c r="E51" s="46" t="s">
        <v>3296</v>
      </c>
      <c r="F51" s="47" t="s">
        <v>3440</v>
      </c>
      <c r="G51" s="48" t="s">
        <v>3376</v>
      </c>
      <c r="H51" s="49" t="s">
        <v>3441</v>
      </c>
      <c r="I51" s="46" t="s">
        <v>3415</v>
      </c>
      <c r="J51" s="46" t="s">
        <v>3301</v>
      </c>
      <c r="K51" s="47" t="s">
        <v>3442</v>
      </c>
    </row>
    <row r="52" ht="37.5" spans="1:11">
      <c r="A52" s="50"/>
      <c r="B52" s="51"/>
      <c r="C52" s="52"/>
      <c r="D52" s="46" t="s">
        <v>3295</v>
      </c>
      <c r="E52" s="46" t="s">
        <v>3296</v>
      </c>
      <c r="F52" s="47" t="s">
        <v>3443</v>
      </c>
      <c r="G52" s="48" t="s">
        <v>3313</v>
      </c>
      <c r="H52" s="49" t="s">
        <v>3444</v>
      </c>
      <c r="I52" s="46" t="s">
        <v>3411</v>
      </c>
      <c r="J52" s="46" t="s">
        <v>3301</v>
      </c>
      <c r="K52" s="47" t="s">
        <v>3445</v>
      </c>
    </row>
    <row r="53" ht="56.25" spans="1:11">
      <c r="A53" s="50"/>
      <c r="B53" s="51"/>
      <c r="C53" s="52"/>
      <c r="D53" s="46" t="s">
        <v>3295</v>
      </c>
      <c r="E53" s="46" t="s">
        <v>3307</v>
      </c>
      <c r="F53" s="47" t="s">
        <v>3446</v>
      </c>
      <c r="G53" s="48" t="s">
        <v>3313</v>
      </c>
      <c r="H53" s="49" t="s">
        <v>3318</v>
      </c>
      <c r="I53" s="48" t="s">
        <v>3310</v>
      </c>
      <c r="J53" s="46" t="s">
        <v>3301</v>
      </c>
      <c r="K53" s="47" t="s">
        <v>3447</v>
      </c>
    </row>
    <row r="54" ht="37.5" spans="1:11">
      <c r="A54" s="50"/>
      <c r="B54" s="51"/>
      <c r="C54" s="52"/>
      <c r="D54" s="46" t="s">
        <v>3295</v>
      </c>
      <c r="E54" s="46" t="s">
        <v>3307</v>
      </c>
      <c r="F54" s="47" t="s">
        <v>3448</v>
      </c>
      <c r="G54" s="48" t="s">
        <v>3313</v>
      </c>
      <c r="H54" s="47" t="s">
        <v>3449</v>
      </c>
      <c r="I54" s="46" t="s">
        <v>3419</v>
      </c>
      <c r="J54" s="46" t="s">
        <v>3329</v>
      </c>
      <c r="K54" s="47" t="s">
        <v>3450</v>
      </c>
    </row>
    <row r="55" ht="56.25" spans="1:11">
      <c r="A55" s="50"/>
      <c r="B55" s="51"/>
      <c r="C55" s="52"/>
      <c r="D55" s="46" t="s">
        <v>3295</v>
      </c>
      <c r="E55" s="46" t="s">
        <v>3316</v>
      </c>
      <c r="F55" s="47" t="s">
        <v>3451</v>
      </c>
      <c r="G55" s="48" t="s">
        <v>3298</v>
      </c>
      <c r="H55" s="49" t="s">
        <v>3309</v>
      </c>
      <c r="I55" s="48" t="s">
        <v>3310</v>
      </c>
      <c r="J55" s="46" t="s">
        <v>3301</v>
      </c>
      <c r="K55" s="47" t="s">
        <v>3452</v>
      </c>
    </row>
    <row r="56" ht="56.25" spans="1:11">
      <c r="A56" s="50"/>
      <c r="B56" s="51"/>
      <c r="C56" s="52"/>
      <c r="D56" s="46" t="s">
        <v>3320</v>
      </c>
      <c r="E56" s="46" t="s">
        <v>3453</v>
      </c>
      <c r="F56" s="47" t="s">
        <v>3454</v>
      </c>
      <c r="G56" s="48" t="s">
        <v>3313</v>
      </c>
      <c r="H56" s="47" t="s">
        <v>3455</v>
      </c>
      <c r="I56" s="46" t="s">
        <v>3419</v>
      </c>
      <c r="J56" s="46" t="s">
        <v>3329</v>
      </c>
      <c r="K56" s="47" t="s">
        <v>3456</v>
      </c>
    </row>
    <row r="57" ht="188" customHeight="1" spans="1:11">
      <c r="A57" s="53"/>
      <c r="B57" s="54"/>
      <c r="C57" s="55"/>
      <c r="D57" s="46" t="s">
        <v>3331</v>
      </c>
      <c r="E57" s="46" t="s">
        <v>3332</v>
      </c>
      <c r="F57" s="47" t="s">
        <v>3429</v>
      </c>
      <c r="G57" s="48" t="s">
        <v>3298</v>
      </c>
      <c r="H57" s="49" t="s">
        <v>3309</v>
      </c>
      <c r="I57" s="48" t="s">
        <v>3310</v>
      </c>
      <c r="J57" s="46" t="s">
        <v>3301</v>
      </c>
      <c r="K57" s="47" t="s">
        <v>3457</v>
      </c>
    </row>
    <row r="58" ht="37.5" spans="1:11">
      <c r="A58" s="61" t="s">
        <v>3458</v>
      </c>
      <c r="B58" s="62">
        <v>700</v>
      </c>
      <c r="C58" s="45" t="s">
        <v>3459</v>
      </c>
      <c r="D58" s="46" t="s">
        <v>3295</v>
      </c>
      <c r="E58" s="46" t="s">
        <v>3296</v>
      </c>
      <c r="F58" s="47" t="s">
        <v>3460</v>
      </c>
      <c r="G58" s="48" t="s">
        <v>3298</v>
      </c>
      <c r="H58" s="49" t="s">
        <v>3434</v>
      </c>
      <c r="I58" s="46" t="s">
        <v>3395</v>
      </c>
      <c r="J58" s="46" t="s">
        <v>3301</v>
      </c>
      <c r="K58" s="47" t="s">
        <v>3461</v>
      </c>
    </row>
    <row r="59" ht="37.5" spans="1:11">
      <c r="A59" s="50"/>
      <c r="B59" s="51"/>
      <c r="C59" s="52"/>
      <c r="D59" s="46" t="s">
        <v>3295</v>
      </c>
      <c r="E59" s="46" t="s">
        <v>3296</v>
      </c>
      <c r="F59" s="47" t="s">
        <v>3462</v>
      </c>
      <c r="G59" s="48" t="s">
        <v>3313</v>
      </c>
      <c r="H59" s="49" t="s">
        <v>3463</v>
      </c>
      <c r="I59" s="46" t="s">
        <v>3411</v>
      </c>
      <c r="J59" s="46" t="s">
        <v>3301</v>
      </c>
      <c r="K59" s="47" t="s">
        <v>3464</v>
      </c>
    </row>
    <row r="60" ht="37.5" spans="1:11">
      <c r="A60" s="50"/>
      <c r="B60" s="51"/>
      <c r="C60" s="52"/>
      <c r="D60" s="46" t="s">
        <v>3295</v>
      </c>
      <c r="E60" s="46" t="s">
        <v>3296</v>
      </c>
      <c r="F60" s="47" t="s">
        <v>3465</v>
      </c>
      <c r="G60" s="48" t="s">
        <v>3376</v>
      </c>
      <c r="H60" s="49" t="s">
        <v>3441</v>
      </c>
      <c r="I60" s="46" t="s">
        <v>3415</v>
      </c>
      <c r="J60" s="46" t="s">
        <v>3301</v>
      </c>
      <c r="K60" s="47" t="s">
        <v>3466</v>
      </c>
    </row>
    <row r="61" ht="56.25" spans="1:11">
      <c r="A61" s="50"/>
      <c r="B61" s="51"/>
      <c r="C61" s="52"/>
      <c r="D61" s="46" t="s">
        <v>3295</v>
      </c>
      <c r="E61" s="46" t="s">
        <v>3296</v>
      </c>
      <c r="F61" s="47" t="s">
        <v>3437</v>
      </c>
      <c r="G61" s="48" t="s">
        <v>3298</v>
      </c>
      <c r="H61" s="49" t="s">
        <v>3467</v>
      </c>
      <c r="I61" s="46" t="s">
        <v>3415</v>
      </c>
      <c r="J61" s="46" t="s">
        <v>3301</v>
      </c>
      <c r="K61" s="47" t="s">
        <v>3468</v>
      </c>
    </row>
    <row r="62" ht="37.5" spans="1:11">
      <c r="A62" s="50"/>
      <c r="B62" s="51"/>
      <c r="C62" s="52"/>
      <c r="D62" s="46" t="s">
        <v>3295</v>
      </c>
      <c r="E62" s="46" t="s">
        <v>3296</v>
      </c>
      <c r="F62" s="47" t="s">
        <v>3469</v>
      </c>
      <c r="G62" s="48" t="s">
        <v>3298</v>
      </c>
      <c r="H62" s="49" t="s">
        <v>3467</v>
      </c>
      <c r="I62" s="46" t="s">
        <v>3415</v>
      </c>
      <c r="J62" s="46" t="s">
        <v>3301</v>
      </c>
      <c r="K62" s="47" t="s">
        <v>3470</v>
      </c>
    </row>
    <row r="63" ht="56.25" spans="1:11">
      <c r="A63" s="50"/>
      <c r="B63" s="51"/>
      <c r="C63" s="52"/>
      <c r="D63" s="46" t="s">
        <v>3295</v>
      </c>
      <c r="E63" s="46" t="s">
        <v>3307</v>
      </c>
      <c r="F63" s="47" t="s">
        <v>3471</v>
      </c>
      <c r="G63" s="48" t="s">
        <v>3298</v>
      </c>
      <c r="H63" s="49" t="s">
        <v>3309</v>
      </c>
      <c r="I63" s="48" t="s">
        <v>3310</v>
      </c>
      <c r="J63" s="46" t="s">
        <v>3329</v>
      </c>
      <c r="K63" s="47" t="s">
        <v>3472</v>
      </c>
    </row>
    <row r="64" ht="38" customHeight="1" spans="1:11">
      <c r="A64" s="50"/>
      <c r="B64" s="51"/>
      <c r="C64" s="52"/>
      <c r="D64" s="46" t="s">
        <v>3320</v>
      </c>
      <c r="E64" s="46" t="s">
        <v>3321</v>
      </c>
      <c r="F64" s="47" t="s">
        <v>3473</v>
      </c>
      <c r="G64" s="48" t="s">
        <v>3313</v>
      </c>
      <c r="H64" s="47" t="s">
        <v>3455</v>
      </c>
      <c r="I64" s="46" t="s">
        <v>3419</v>
      </c>
      <c r="J64" s="46" t="s">
        <v>3329</v>
      </c>
      <c r="K64" s="47" t="s">
        <v>3474</v>
      </c>
    </row>
    <row r="65" ht="56.25" spans="1:11">
      <c r="A65" s="50"/>
      <c r="B65" s="51"/>
      <c r="C65" s="52"/>
      <c r="D65" s="46" t="s">
        <v>3320</v>
      </c>
      <c r="E65" s="46" t="s">
        <v>3453</v>
      </c>
      <c r="F65" s="47" t="s">
        <v>3475</v>
      </c>
      <c r="G65" s="48" t="s">
        <v>3313</v>
      </c>
      <c r="H65" s="47" t="s">
        <v>3476</v>
      </c>
      <c r="I65" s="46" t="s">
        <v>3419</v>
      </c>
      <c r="J65" s="46" t="s">
        <v>3329</v>
      </c>
      <c r="K65" s="47" t="s">
        <v>3477</v>
      </c>
    </row>
    <row r="66" ht="42" customHeight="1" spans="1:11">
      <c r="A66" s="53"/>
      <c r="B66" s="54"/>
      <c r="C66" s="55"/>
      <c r="D66" s="46" t="s">
        <v>3331</v>
      </c>
      <c r="E66" s="46" t="s">
        <v>3332</v>
      </c>
      <c r="F66" s="47" t="s">
        <v>3429</v>
      </c>
      <c r="G66" s="48" t="s">
        <v>3313</v>
      </c>
      <c r="H66" s="49" t="s">
        <v>3478</v>
      </c>
      <c r="I66" s="46" t="s">
        <v>3395</v>
      </c>
      <c r="J66" s="46" t="s">
        <v>3301</v>
      </c>
      <c r="K66" s="47" t="s">
        <v>3457</v>
      </c>
    </row>
    <row r="67" spans="1:1">
      <c r="A67" s="60" t="s">
        <v>3479</v>
      </c>
    </row>
    <row r="68" ht="56.25" spans="1:11">
      <c r="A68" s="61" t="s">
        <v>3480</v>
      </c>
      <c r="B68" s="62">
        <v>390</v>
      </c>
      <c r="C68" s="45" t="s">
        <v>3481</v>
      </c>
      <c r="D68" s="46" t="s">
        <v>3295</v>
      </c>
      <c r="E68" s="46" t="s">
        <v>3296</v>
      </c>
      <c r="F68" s="47" t="s">
        <v>3482</v>
      </c>
      <c r="G68" s="48" t="s">
        <v>3313</v>
      </c>
      <c r="H68" s="49" t="s">
        <v>3483</v>
      </c>
      <c r="I68" s="46" t="s">
        <v>3484</v>
      </c>
      <c r="J68" s="46" t="s">
        <v>3301</v>
      </c>
      <c r="K68" s="47" t="s">
        <v>3485</v>
      </c>
    </row>
    <row r="69" spans="1:11">
      <c r="A69" s="50"/>
      <c r="B69" s="51"/>
      <c r="C69" s="52"/>
      <c r="D69" s="46" t="s">
        <v>3295</v>
      </c>
      <c r="E69" s="46" t="s">
        <v>3307</v>
      </c>
      <c r="F69" s="47" t="s">
        <v>3486</v>
      </c>
      <c r="G69" s="48" t="s">
        <v>3313</v>
      </c>
      <c r="H69" s="47" t="s">
        <v>3487</v>
      </c>
      <c r="I69" s="46" t="s">
        <v>3419</v>
      </c>
      <c r="J69" s="46" t="s">
        <v>3329</v>
      </c>
      <c r="K69" s="47" t="s">
        <v>3488</v>
      </c>
    </row>
    <row r="70" ht="75" spans="1:11">
      <c r="A70" s="50"/>
      <c r="B70" s="51"/>
      <c r="C70" s="52"/>
      <c r="D70" s="46" t="s">
        <v>3295</v>
      </c>
      <c r="E70" s="46" t="s">
        <v>3307</v>
      </c>
      <c r="F70" s="47" t="s">
        <v>3489</v>
      </c>
      <c r="G70" s="48" t="s">
        <v>3313</v>
      </c>
      <c r="H70" s="49" t="s">
        <v>3318</v>
      </c>
      <c r="I70" s="48" t="s">
        <v>3310</v>
      </c>
      <c r="J70" s="46" t="s">
        <v>3301</v>
      </c>
      <c r="K70" s="47" t="s">
        <v>3490</v>
      </c>
    </row>
    <row r="71" ht="37.5" spans="1:11">
      <c r="A71" s="50"/>
      <c r="B71" s="51"/>
      <c r="C71" s="52"/>
      <c r="D71" s="46" t="s">
        <v>3320</v>
      </c>
      <c r="E71" s="46" t="s">
        <v>3491</v>
      </c>
      <c r="F71" s="47" t="s">
        <v>3492</v>
      </c>
      <c r="G71" s="48" t="s">
        <v>3313</v>
      </c>
      <c r="H71" s="47" t="s">
        <v>3493</v>
      </c>
      <c r="I71" s="46" t="s">
        <v>3419</v>
      </c>
      <c r="J71" s="46" t="s">
        <v>3329</v>
      </c>
      <c r="K71" s="47" t="s">
        <v>3494</v>
      </c>
    </row>
    <row r="72" ht="37.5" spans="1:11">
      <c r="A72" s="50"/>
      <c r="B72" s="51"/>
      <c r="C72" s="52"/>
      <c r="D72" s="46" t="s">
        <v>3320</v>
      </c>
      <c r="E72" s="46" t="s">
        <v>3321</v>
      </c>
      <c r="F72" s="47" t="s">
        <v>3495</v>
      </c>
      <c r="G72" s="48" t="s">
        <v>3313</v>
      </c>
      <c r="H72" s="47" t="s">
        <v>3424</v>
      </c>
      <c r="I72" s="46" t="s">
        <v>3419</v>
      </c>
      <c r="J72" s="46" t="s">
        <v>3329</v>
      </c>
      <c r="K72" s="47" t="s">
        <v>3496</v>
      </c>
    </row>
    <row r="73" ht="168" customHeight="1" spans="1:11">
      <c r="A73" s="53"/>
      <c r="B73" s="54"/>
      <c r="C73" s="55"/>
      <c r="D73" s="46" t="s">
        <v>3331</v>
      </c>
      <c r="E73" s="46" t="s">
        <v>3332</v>
      </c>
      <c r="F73" s="47" t="s">
        <v>3497</v>
      </c>
      <c r="G73" s="48" t="s">
        <v>3298</v>
      </c>
      <c r="H73" s="49" t="s">
        <v>3309</v>
      </c>
      <c r="I73" s="48" t="s">
        <v>3310</v>
      </c>
      <c r="J73" s="46" t="s">
        <v>3301</v>
      </c>
      <c r="K73" s="47" t="s">
        <v>3498</v>
      </c>
    </row>
    <row r="74" spans="1:1">
      <c r="A74" s="60" t="s">
        <v>3499</v>
      </c>
    </row>
    <row r="75" ht="37.5" spans="1:11">
      <c r="A75" s="61" t="s">
        <v>3500</v>
      </c>
      <c r="B75" s="62">
        <v>700</v>
      </c>
      <c r="C75" s="45" t="s">
        <v>3501</v>
      </c>
      <c r="D75" s="46" t="s">
        <v>3295</v>
      </c>
      <c r="E75" s="46" t="s">
        <v>3296</v>
      </c>
      <c r="F75" s="47" t="s">
        <v>3502</v>
      </c>
      <c r="G75" s="48" t="s">
        <v>3313</v>
      </c>
      <c r="H75" s="49" t="s">
        <v>3318</v>
      </c>
      <c r="I75" s="48" t="s">
        <v>3310</v>
      </c>
      <c r="J75" s="46" t="s">
        <v>3301</v>
      </c>
      <c r="K75" s="47" t="s">
        <v>3503</v>
      </c>
    </row>
    <row r="76" ht="37.5" spans="1:11">
      <c r="A76" s="50"/>
      <c r="B76" s="51"/>
      <c r="C76" s="52"/>
      <c r="D76" s="46" t="s">
        <v>3295</v>
      </c>
      <c r="E76" s="46" t="s">
        <v>3307</v>
      </c>
      <c r="F76" s="47" t="s">
        <v>3504</v>
      </c>
      <c r="G76" s="48" t="s">
        <v>3298</v>
      </c>
      <c r="H76" s="49" t="s">
        <v>3505</v>
      </c>
      <c r="I76" s="46" t="s">
        <v>3324</v>
      </c>
      <c r="J76" s="46" t="s">
        <v>3301</v>
      </c>
      <c r="K76" s="47" t="s">
        <v>3506</v>
      </c>
    </row>
    <row r="77" ht="37.5" spans="1:11">
      <c r="A77" s="50"/>
      <c r="B77" s="51"/>
      <c r="C77" s="52"/>
      <c r="D77" s="46" t="s">
        <v>3295</v>
      </c>
      <c r="E77" s="46" t="s">
        <v>3307</v>
      </c>
      <c r="F77" s="47" t="s">
        <v>3507</v>
      </c>
      <c r="G77" s="48" t="s">
        <v>3298</v>
      </c>
      <c r="H77" s="49" t="s">
        <v>3384</v>
      </c>
      <c r="I77" s="48" t="s">
        <v>3310</v>
      </c>
      <c r="J77" s="46" t="s">
        <v>3301</v>
      </c>
      <c r="K77" s="47" t="s">
        <v>3508</v>
      </c>
    </row>
    <row r="78" ht="56.25" spans="1:11">
      <c r="A78" s="50"/>
      <c r="B78" s="51"/>
      <c r="C78" s="52"/>
      <c r="D78" s="46" t="s">
        <v>3320</v>
      </c>
      <c r="E78" s="46" t="s">
        <v>3321</v>
      </c>
      <c r="F78" s="47" t="s">
        <v>3509</v>
      </c>
      <c r="G78" s="48" t="s">
        <v>3313</v>
      </c>
      <c r="H78" s="49" t="s">
        <v>3510</v>
      </c>
      <c r="I78" s="46" t="s">
        <v>3404</v>
      </c>
      <c r="J78" s="46" t="s">
        <v>3301</v>
      </c>
      <c r="K78" s="47" t="s">
        <v>3511</v>
      </c>
    </row>
    <row r="79" ht="216" customHeight="1" spans="1:11">
      <c r="A79" s="53"/>
      <c r="B79" s="54"/>
      <c r="C79" s="55"/>
      <c r="D79" s="46" t="s">
        <v>3331</v>
      </c>
      <c r="E79" s="46" t="s">
        <v>3332</v>
      </c>
      <c r="F79" s="47" t="s">
        <v>3429</v>
      </c>
      <c r="G79" s="48" t="s">
        <v>3512</v>
      </c>
      <c r="H79" s="49" t="s">
        <v>3384</v>
      </c>
      <c r="I79" s="48" t="s">
        <v>3310</v>
      </c>
      <c r="J79" s="46" t="s">
        <v>3301</v>
      </c>
      <c r="K79" s="47" t="s">
        <v>3513</v>
      </c>
    </row>
    <row r="80" spans="1:1">
      <c r="A80" s="60" t="s">
        <v>3514</v>
      </c>
    </row>
    <row r="81" ht="56.25" spans="1:11">
      <c r="A81" s="61" t="s">
        <v>3515</v>
      </c>
      <c r="B81" s="62">
        <v>429</v>
      </c>
      <c r="C81" s="45" t="s">
        <v>3516</v>
      </c>
      <c r="D81" s="46" t="s">
        <v>3295</v>
      </c>
      <c r="E81" s="46" t="s">
        <v>3296</v>
      </c>
      <c r="F81" s="47" t="s">
        <v>3517</v>
      </c>
      <c r="G81" s="48" t="s">
        <v>3313</v>
      </c>
      <c r="H81" s="49" t="s">
        <v>3518</v>
      </c>
      <c r="I81" s="46" t="s">
        <v>3519</v>
      </c>
      <c r="J81" s="46" t="s">
        <v>3301</v>
      </c>
      <c r="K81" s="47" t="s">
        <v>3520</v>
      </c>
    </row>
    <row r="82" ht="75" spans="1:11">
      <c r="A82" s="50"/>
      <c r="B82" s="51"/>
      <c r="C82" s="52"/>
      <c r="D82" s="46" t="s">
        <v>3295</v>
      </c>
      <c r="E82" s="46" t="s">
        <v>3296</v>
      </c>
      <c r="F82" s="47" t="s">
        <v>3521</v>
      </c>
      <c r="G82" s="48" t="s">
        <v>3313</v>
      </c>
      <c r="H82" s="49" t="s">
        <v>3522</v>
      </c>
      <c r="I82" s="46" t="s">
        <v>3519</v>
      </c>
      <c r="J82" s="46" t="s">
        <v>3301</v>
      </c>
      <c r="K82" s="47" t="s">
        <v>3523</v>
      </c>
    </row>
    <row r="83" ht="93.75" spans="1:11">
      <c r="A83" s="50"/>
      <c r="B83" s="51"/>
      <c r="C83" s="52"/>
      <c r="D83" s="46" t="s">
        <v>3295</v>
      </c>
      <c r="E83" s="46" t="s">
        <v>3296</v>
      </c>
      <c r="F83" s="47" t="s">
        <v>3524</v>
      </c>
      <c r="G83" s="48" t="s">
        <v>3313</v>
      </c>
      <c r="H83" s="49" t="s">
        <v>3525</v>
      </c>
      <c r="I83" s="46" t="s">
        <v>3526</v>
      </c>
      <c r="J83" s="46" t="s">
        <v>3301</v>
      </c>
      <c r="K83" s="47" t="s">
        <v>3527</v>
      </c>
    </row>
    <row r="84" ht="75" spans="1:11">
      <c r="A84" s="50"/>
      <c r="B84" s="51"/>
      <c r="C84" s="52"/>
      <c r="D84" s="46" t="s">
        <v>3295</v>
      </c>
      <c r="E84" s="46" t="s">
        <v>3296</v>
      </c>
      <c r="F84" s="47" t="s">
        <v>3528</v>
      </c>
      <c r="G84" s="48" t="s">
        <v>3313</v>
      </c>
      <c r="H84" s="49" t="s">
        <v>3529</v>
      </c>
      <c r="I84" s="46" t="s">
        <v>3526</v>
      </c>
      <c r="J84" s="46" t="s">
        <v>3301</v>
      </c>
      <c r="K84" s="47" t="s">
        <v>3530</v>
      </c>
    </row>
    <row r="85" ht="56.25" spans="1:11">
      <c r="A85" s="50"/>
      <c r="B85" s="51"/>
      <c r="C85" s="52"/>
      <c r="D85" s="46" t="s">
        <v>3295</v>
      </c>
      <c r="E85" s="46" t="s">
        <v>3307</v>
      </c>
      <c r="F85" s="47" t="s">
        <v>3531</v>
      </c>
      <c r="G85" s="48" t="s">
        <v>3298</v>
      </c>
      <c r="H85" s="49" t="s">
        <v>3334</v>
      </c>
      <c r="I85" s="48" t="s">
        <v>3310</v>
      </c>
      <c r="J85" s="46" t="s">
        <v>3301</v>
      </c>
      <c r="K85" s="47" t="s">
        <v>3532</v>
      </c>
    </row>
    <row r="86" ht="56.25" spans="1:11">
      <c r="A86" s="50"/>
      <c r="B86" s="51"/>
      <c r="C86" s="52"/>
      <c r="D86" s="46" t="s">
        <v>3320</v>
      </c>
      <c r="E86" s="46" t="s">
        <v>3321</v>
      </c>
      <c r="F86" s="47" t="s">
        <v>3533</v>
      </c>
      <c r="G86" s="48" t="s">
        <v>3298</v>
      </c>
      <c r="H86" s="49" t="s">
        <v>3534</v>
      </c>
      <c r="I86" s="46" t="s">
        <v>3324</v>
      </c>
      <c r="J86" s="46" t="s">
        <v>3301</v>
      </c>
      <c r="K86" s="47" t="s">
        <v>3535</v>
      </c>
    </row>
    <row r="87" ht="56.25" spans="1:11">
      <c r="A87" s="50"/>
      <c r="B87" s="51"/>
      <c r="C87" s="52"/>
      <c r="D87" s="46" t="s">
        <v>3320</v>
      </c>
      <c r="E87" s="46" t="s">
        <v>3453</v>
      </c>
      <c r="F87" s="47" t="s">
        <v>3536</v>
      </c>
      <c r="G87" s="48" t="s">
        <v>3298</v>
      </c>
      <c r="H87" s="49" t="s">
        <v>3350</v>
      </c>
      <c r="I87" s="46" t="s">
        <v>3395</v>
      </c>
      <c r="J87" s="46" t="s">
        <v>3301</v>
      </c>
      <c r="K87" s="47" t="s">
        <v>3537</v>
      </c>
    </row>
    <row r="88" ht="56.25" spans="1:11">
      <c r="A88" s="50"/>
      <c r="B88" s="51"/>
      <c r="C88" s="52"/>
      <c r="D88" s="46" t="s">
        <v>3320</v>
      </c>
      <c r="E88" s="46" t="s">
        <v>3326</v>
      </c>
      <c r="F88" s="47" t="s">
        <v>3538</v>
      </c>
      <c r="G88" s="48" t="s">
        <v>3298</v>
      </c>
      <c r="H88" s="49" t="s">
        <v>3350</v>
      </c>
      <c r="I88" s="46" t="s">
        <v>3395</v>
      </c>
      <c r="J88" s="46" t="s">
        <v>3301</v>
      </c>
      <c r="K88" s="47" t="s">
        <v>3539</v>
      </c>
    </row>
    <row r="89" ht="37.5" spans="1:11">
      <c r="A89" s="53"/>
      <c r="B89" s="54"/>
      <c r="C89" s="55"/>
      <c r="D89" s="46" t="s">
        <v>3331</v>
      </c>
      <c r="E89" s="46" t="s">
        <v>3332</v>
      </c>
      <c r="F89" s="47" t="s">
        <v>3429</v>
      </c>
      <c r="G89" s="48" t="s">
        <v>3298</v>
      </c>
      <c r="H89" s="49" t="s">
        <v>3334</v>
      </c>
      <c r="I89" s="48" t="s">
        <v>3310</v>
      </c>
      <c r="J89" s="46" t="s">
        <v>3301</v>
      </c>
      <c r="K89" s="47" t="s">
        <v>3540</v>
      </c>
    </row>
    <row r="90" ht="56.25" spans="1:11">
      <c r="A90" s="61" t="s">
        <v>3541</v>
      </c>
      <c r="B90" s="62">
        <v>732</v>
      </c>
      <c r="C90" s="45" t="s">
        <v>3542</v>
      </c>
      <c r="D90" s="46" t="s">
        <v>3295</v>
      </c>
      <c r="E90" s="46" t="s">
        <v>3296</v>
      </c>
      <c r="F90" s="47" t="s">
        <v>3543</v>
      </c>
      <c r="G90" s="48" t="s">
        <v>3313</v>
      </c>
      <c r="H90" s="49" t="s">
        <v>3544</v>
      </c>
      <c r="I90" s="46" t="s">
        <v>3519</v>
      </c>
      <c r="J90" s="46" t="s">
        <v>3301</v>
      </c>
      <c r="K90" s="47" t="s">
        <v>3545</v>
      </c>
    </row>
    <row r="91" ht="56.25" spans="1:11">
      <c r="A91" s="50"/>
      <c r="B91" s="51"/>
      <c r="C91" s="52"/>
      <c r="D91" s="46" t="s">
        <v>3295</v>
      </c>
      <c r="E91" s="46" t="s">
        <v>3296</v>
      </c>
      <c r="F91" s="47" t="s">
        <v>3546</v>
      </c>
      <c r="G91" s="48" t="s">
        <v>3313</v>
      </c>
      <c r="H91" s="49" t="s">
        <v>3547</v>
      </c>
      <c r="I91" s="46" t="s">
        <v>3519</v>
      </c>
      <c r="J91" s="46" t="s">
        <v>3301</v>
      </c>
      <c r="K91" s="47" t="s">
        <v>3548</v>
      </c>
    </row>
    <row r="92" ht="75" spans="1:11">
      <c r="A92" s="50"/>
      <c r="B92" s="51"/>
      <c r="C92" s="52"/>
      <c r="D92" s="46" t="s">
        <v>3295</v>
      </c>
      <c r="E92" s="46" t="s">
        <v>3296</v>
      </c>
      <c r="F92" s="47" t="s">
        <v>3549</v>
      </c>
      <c r="G92" s="48" t="s">
        <v>3313</v>
      </c>
      <c r="H92" s="49" t="s">
        <v>3525</v>
      </c>
      <c r="I92" s="46" t="s">
        <v>3526</v>
      </c>
      <c r="J92" s="46" t="s">
        <v>3301</v>
      </c>
      <c r="K92" s="47" t="s">
        <v>3550</v>
      </c>
    </row>
    <row r="93" ht="56.25" spans="1:11">
      <c r="A93" s="50"/>
      <c r="B93" s="51"/>
      <c r="C93" s="52"/>
      <c r="D93" s="46" t="s">
        <v>3295</v>
      </c>
      <c r="E93" s="46" t="s">
        <v>3296</v>
      </c>
      <c r="F93" s="47" t="s">
        <v>3551</v>
      </c>
      <c r="G93" s="48" t="s">
        <v>3313</v>
      </c>
      <c r="H93" s="49" t="s">
        <v>3529</v>
      </c>
      <c r="I93" s="46" t="s">
        <v>3526</v>
      </c>
      <c r="J93" s="46" t="s">
        <v>3301</v>
      </c>
      <c r="K93" s="47" t="s">
        <v>3552</v>
      </c>
    </row>
    <row r="94" ht="37.5" spans="1:11">
      <c r="A94" s="50"/>
      <c r="B94" s="51"/>
      <c r="C94" s="52"/>
      <c r="D94" s="46" t="s">
        <v>3295</v>
      </c>
      <c r="E94" s="46" t="s">
        <v>3307</v>
      </c>
      <c r="F94" s="47" t="s">
        <v>3553</v>
      </c>
      <c r="G94" s="48" t="s">
        <v>3298</v>
      </c>
      <c r="H94" s="49" t="s">
        <v>3309</v>
      </c>
      <c r="I94" s="48" t="s">
        <v>3310</v>
      </c>
      <c r="J94" s="46" t="s">
        <v>3301</v>
      </c>
      <c r="K94" s="47" t="s">
        <v>3554</v>
      </c>
    </row>
    <row r="95" ht="56.25" spans="1:11">
      <c r="A95" s="50"/>
      <c r="B95" s="51"/>
      <c r="C95" s="52"/>
      <c r="D95" s="46" t="s">
        <v>3295</v>
      </c>
      <c r="E95" s="46" t="s">
        <v>3316</v>
      </c>
      <c r="F95" s="47" t="s">
        <v>3555</v>
      </c>
      <c r="G95" s="48" t="s">
        <v>3298</v>
      </c>
      <c r="H95" s="49" t="s">
        <v>3334</v>
      </c>
      <c r="I95" s="48" t="s">
        <v>3310</v>
      </c>
      <c r="J95" s="46" t="s">
        <v>3301</v>
      </c>
      <c r="K95" s="47" t="s">
        <v>3556</v>
      </c>
    </row>
    <row r="96" ht="56.25" spans="1:11">
      <c r="A96" s="50"/>
      <c r="B96" s="51"/>
      <c r="C96" s="52"/>
      <c r="D96" s="46" t="s">
        <v>3320</v>
      </c>
      <c r="E96" s="46" t="s">
        <v>3321</v>
      </c>
      <c r="F96" s="47" t="s">
        <v>3557</v>
      </c>
      <c r="G96" s="48" t="s">
        <v>3298</v>
      </c>
      <c r="H96" s="49" t="s">
        <v>3318</v>
      </c>
      <c r="I96" s="46" t="s">
        <v>3324</v>
      </c>
      <c r="J96" s="46" t="s">
        <v>3301</v>
      </c>
      <c r="K96" s="47" t="s">
        <v>3558</v>
      </c>
    </row>
    <row r="97" ht="56.25" spans="1:11">
      <c r="A97" s="50"/>
      <c r="B97" s="51"/>
      <c r="C97" s="52"/>
      <c r="D97" s="46" t="s">
        <v>3320</v>
      </c>
      <c r="E97" s="46" t="s">
        <v>3453</v>
      </c>
      <c r="F97" s="47" t="s">
        <v>3559</v>
      </c>
      <c r="G97" s="48" t="s">
        <v>3298</v>
      </c>
      <c r="H97" s="49" t="s">
        <v>3350</v>
      </c>
      <c r="I97" s="46" t="s">
        <v>3395</v>
      </c>
      <c r="J97" s="46" t="s">
        <v>3301</v>
      </c>
      <c r="K97" s="47" t="s">
        <v>3560</v>
      </c>
    </row>
    <row r="98" ht="56.25" spans="1:11">
      <c r="A98" s="50"/>
      <c r="B98" s="51"/>
      <c r="C98" s="52"/>
      <c r="D98" s="46" t="s">
        <v>3320</v>
      </c>
      <c r="E98" s="46" t="s">
        <v>3326</v>
      </c>
      <c r="F98" s="47" t="s">
        <v>3561</v>
      </c>
      <c r="G98" s="48" t="s">
        <v>3298</v>
      </c>
      <c r="H98" s="49" t="s">
        <v>3350</v>
      </c>
      <c r="I98" s="46" t="s">
        <v>3395</v>
      </c>
      <c r="J98" s="46" t="s">
        <v>3301</v>
      </c>
      <c r="K98" s="47" t="s">
        <v>3562</v>
      </c>
    </row>
    <row r="99" ht="37.5" spans="1:11">
      <c r="A99" s="53"/>
      <c r="B99" s="54"/>
      <c r="C99" s="55"/>
      <c r="D99" s="46" t="s">
        <v>3331</v>
      </c>
      <c r="E99" s="46" t="s">
        <v>3332</v>
      </c>
      <c r="F99" s="47" t="s">
        <v>3429</v>
      </c>
      <c r="G99" s="48" t="s">
        <v>3298</v>
      </c>
      <c r="H99" s="49" t="s">
        <v>3334</v>
      </c>
      <c r="I99" s="48" t="s">
        <v>3310</v>
      </c>
      <c r="J99" s="46" t="s">
        <v>3301</v>
      </c>
      <c r="K99" s="47" t="s">
        <v>3540</v>
      </c>
    </row>
    <row r="100" ht="56.25" spans="1:11">
      <c r="A100" s="61" t="s">
        <v>3563</v>
      </c>
      <c r="B100" s="62">
        <v>751</v>
      </c>
      <c r="C100" s="45" t="s">
        <v>3564</v>
      </c>
      <c r="D100" s="46" t="s">
        <v>3295</v>
      </c>
      <c r="E100" s="46" t="s">
        <v>3296</v>
      </c>
      <c r="F100" s="49" t="s">
        <v>3565</v>
      </c>
      <c r="G100" s="48" t="s">
        <v>3313</v>
      </c>
      <c r="H100" s="49" t="s">
        <v>3566</v>
      </c>
      <c r="I100" s="46" t="s">
        <v>3567</v>
      </c>
      <c r="J100" s="46" t="s">
        <v>3301</v>
      </c>
      <c r="K100" s="47" t="s">
        <v>3568</v>
      </c>
    </row>
    <row r="101" ht="75" spans="1:11">
      <c r="A101" s="50"/>
      <c r="B101" s="51"/>
      <c r="C101" s="52"/>
      <c r="D101" s="46" t="s">
        <v>3295</v>
      </c>
      <c r="E101" s="46" t="s">
        <v>3296</v>
      </c>
      <c r="F101" s="47" t="s">
        <v>3569</v>
      </c>
      <c r="G101" s="48" t="s">
        <v>3313</v>
      </c>
      <c r="H101" s="49" t="s">
        <v>3570</v>
      </c>
      <c r="I101" s="46" t="s">
        <v>3526</v>
      </c>
      <c r="J101" s="46" t="s">
        <v>3301</v>
      </c>
      <c r="K101" s="47" t="s">
        <v>3571</v>
      </c>
    </row>
    <row r="102" ht="75" spans="1:11">
      <c r="A102" s="50"/>
      <c r="B102" s="51"/>
      <c r="C102" s="52"/>
      <c r="D102" s="46" t="s">
        <v>3295</v>
      </c>
      <c r="E102" s="46" t="s">
        <v>3296</v>
      </c>
      <c r="F102" s="47" t="s">
        <v>3572</v>
      </c>
      <c r="G102" s="48" t="s">
        <v>3313</v>
      </c>
      <c r="H102" s="49" t="s">
        <v>3573</v>
      </c>
      <c r="I102" s="46" t="s">
        <v>3526</v>
      </c>
      <c r="J102" s="46" t="s">
        <v>3301</v>
      </c>
      <c r="K102" s="47" t="s">
        <v>3574</v>
      </c>
    </row>
    <row r="103" ht="37.5" spans="1:11">
      <c r="A103" s="50"/>
      <c r="B103" s="51"/>
      <c r="C103" s="52"/>
      <c r="D103" s="46" t="s">
        <v>3295</v>
      </c>
      <c r="E103" s="46" t="s">
        <v>3307</v>
      </c>
      <c r="F103" s="47" t="s">
        <v>3575</v>
      </c>
      <c r="G103" s="48" t="s">
        <v>3298</v>
      </c>
      <c r="H103" s="49" t="s">
        <v>3387</v>
      </c>
      <c r="I103" s="48" t="s">
        <v>3310</v>
      </c>
      <c r="J103" s="46" t="s">
        <v>3301</v>
      </c>
      <c r="K103" s="47" t="s">
        <v>3576</v>
      </c>
    </row>
    <row r="104" ht="56.25" spans="1:11">
      <c r="A104" s="50"/>
      <c r="B104" s="51"/>
      <c r="C104" s="52"/>
      <c r="D104" s="46" t="s">
        <v>3295</v>
      </c>
      <c r="E104" s="46" t="s">
        <v>3316</v>
      </c>
      <c r="F104" s="47" t="s">
        <v>3577</v>
      </c>
      <c r="G104" s="48" t="s">
        <v>3298</v>
      </c>
      <c r="H104" s="49" t="s">
        <v>3334</v>
      </c>
      <c r="I104" s="48" t="s">
        <v>3310</v>
      </c>
      <c r="J104" s="46" t="s">
        <v>3301</v>
      </c>
      <c r="K104" s="47" t="s">
        <v>3578</v>
      </c>
    </row>
    <row r="105" ht="75" spans="1:11">
      <c r="A105" s="50"/>
      <c r="B105" s="51"/>
      <c r="C105" s="52"/>
      <c r="D105" s="46" t="s">
        <v>3320</v>
      </c>
      <c r="E105" s="46" t="s">
        <v>3321</v>
      </c>
      <c r="F105" s="49" t="s">
        <v>3579</v>
      </c>
      <c r="G105" s="48" t="s">
        <v>3298</v>
      </c>
      <c r="H105" s="49" t="s">
        <v>3573</v>
      </c>
      <c r="I105" s="46" t="s">
        <v>3526</v>
      </c>
      <c r="J105" s="46" t="s">
        <v>3301</v>
      </c>
      <c r="K105" s="47" t="s">
        <v>3580</v>
      </c>
    </row>
    <row r="106" ht="75" spans="1:11">
      <c r="A106" s="50"/>
      <c r="B106" s="51"/>
      <c r="C106" s="52"/>
      <c r="D106" s="46" t="s">
        <v>3320</v>
      </c>
      <c r="E106" s="46" t="s">
        <v>3453</v>
      </c>
      <c r="F106" s="49" t="s">
        <v>3581</v>
      </c>
      <c r="G106" s="48" t="s">
        <v>3298</v>
      </c>
      <c r="H106" s="49" t="s">
        <v>3566</v>
      </c>
      <c r="I106" s="46" t="s">
        <v>3567</v>
      </c>
      <c r="J106" s="46" t="s">
        <v>3301</v>
      </c>
      <c r="K106" s="47" t="s">
        <v>3582</v>
      </c>
    </row>
    <row r="107" ht="37.5" spans="1:11">
      <c r="A107" s="53"/>
      <c r="B107" s="54"/>
      <c r="C107" s="55"/>
      <c r="D107" s="46" t="s">
        <v>3331</v>
      </c>
      <c r="E107" s="46" t="s">
        <v>3332</v>
      </c>
      <c r="F107" s="47" t="s">
        <v>3429</v>
      </c>
      <c r="G107" s="48" t="s">
        <v>3298</v>
      </c>
      <c r="H107" s="49" t="s">
        <v>3334</v>
      </c>
      <c r="I107" s="48" t="s">
        <v>3310</v>
      </c>
      <c r="J107" s="46" t="s">
        <v>3301</v>
      </c>
      <c r="K107" s="47" t="s">
        <v>3540</v>
      </c>
    </row>
    <row r="108" spans="1:1">
      <c r="A108" s="60" t="s">
        <v>3583</v>
      </c>
    </row>
    <row r="109" ht="37.5" spans="1:11">
      <c r="A109" s="61" t="s">
        <v>3584</v>
      </c>
      <c r="B109" s="62">
        <v>1368</v>
      </c>
      <c r="C109" s="43" t="s">
        <v>3585</v>
      </c>
      <c r="D109" s="46" t="s">
        <v>3295</v>
      </c>
      <c r="E109" s="46" t="s">
        <v>3296</v>
      </c>
      <c r="F109" s="47" t="s">
        <v>3586</v>
      </c>
      <c r="G109" s="48" t="s">
        <v>3298</v>
      </c>
      <c r="H109" s="49" t="s">
        <v>3587</v>
      </c>
      <c r="I109" s="46" t="s">
        <v>3324</v>
      </c>
      <c r="J109" s="46" t="s">
        <v>3301</v>
      </c>
      <c r="K109" s="47" t="s">
        <v>3588</v>
      </c>
    </row>
    <row r="110" ht="37.5" spans="1:11">
      <c r="A110" s="50"/>
      <c r="B110" s="51"/>
      <c r="C110" s="52"/>
      <c r="D110" s="46" t="s">
        <v>3295</v>
      </c>
      <c r="E110" s="46" t="s">
        <v>3296</v>
      </c>
      <c r="F110" s="47" t="s">
        <v>3589</v>
      </c>
      <c r="G110" s="48" t="s">
        <v>3298</v>
      </c>
      <c r="H110" s="49" t="s">
        <v>3570</v>
      </c>
      <c r="I110" s="46" t="s">
        <v>3324</v>
      </c>
      <c r="J110" s="46" t="s">
        <v>3301</v>
      </c>
      <c r="K110" s="47" t="s">
        <v>3588</v>
      </c>
    </row>
    <row r="111" ht="37.5" spans="1:11">
      <c r="A111" s="50"/>
      <c r="B111" s="51"/>
      <c r="C111" s="52"/>
      <c r="D111" s="46" t="s">
        <v>3295</v>
      </c>
      <c r="E111" s="46" t="s">
        <v>3296</v>
      </c>
      <c r="F111" s="47" t="s">
        <v>3590</v>
      </c>
      <c r="G111" s="48" t="s">
        <v>3298</v>
      </c>
      <c r="H111" s="49" t="s">
        <v>3334</v>
      </c>
      <c r="I111" s="48" t="s">
        <v>3310</v>
      </c>
      <c r="J111" s="46" t="s">
        <v>3301</v>
      </c>
      <c r="K111" s="47" t="s">
        <v>3588</v>
      </c>
    </row>
    <row r="112" ht="75" spans="1:11">
      <c r="A112" s="50"/>
      <c r="B112" s="51"/>
      <c r="C112" s="52"/>
      <c r="D112" s="46" t="s">
        <v>3295</v>
      </c>
      <c r="E112" s="46" t="s">
        <v>3296</v>
      </c>
      <c r="F112" s="47" t="s">
        <v>3591</v>
      </c>
      <c r="G112" s="48" t="s">
        <v>3298</v>
      </c>
      <c r="H112" s="49" t="s">
        <v>3592</v>
      </c>
      <c r="I112" s="46" t="s">
        <v>3324</v>
      </c>
      <c r="J112" s="46" t="s">
        <v>3301</v>
      </c>
      <c r="K112" s="47" t="s">
        <v>3588</v>
      </c>
    </row>
    <row r="113" ht="37.5" spans="1:11">
      <c r="A113" s="50"/>
      <c r="B113" s="51"/>
      <c r="C113" s="52"/>
      <c r="D113" s="46" t="s">
        <v>3295</v>
      </c>
      <c r="E113" s="46" t="s">
        <v>3296</v>
      </c>
      <c r="F113" s="47" t="s">
        <v>3593</v>
      </c>
      <c r="G113" s="48" t="s">
        <v>3298</v>
      </c>
      <c r="H113" s="49" t="s">
        <v>3594</v>
      </c>
      <c r="I113" s="46" t="s">
        <v>3324</v>
      </c>
      <c r="J113" s="46" t="s">
        <v>3301</v>
      </c>
      <c r="K113" s="47" t="s">
        <v>3588</v>
      </c>
    </row>
    <row r="114" ht="56.25" spans="1:11">
      <c r="A114" s="50"/>
      <c r="B114" s="51"/>
      <c r="C114" s="52"/>
      <c r="D114" s="46" t="s">
        <v>3295</v>
      </c>
      <c r="E114" s="46" t="s">
        <v>3307</v>
      </c>
      <c r="F114" s="47" t="s">
        <v>3595</v>
      </c>
      <c r="G114" s="48" t="s">
        <v>3298</v>
      </c>
      <c r="H114" s="49" t="s">
        <v>3596</v>
      </c>
      <c r="I114" s="48" t="s">
        <v>3310</v>
      </c>
      <c r="J114" s="46" t="s">
        <v>3301</v>
      </c>
      <c r="K114" s="47" t="s">
        <v>3597</v>
      </c>
    </row>
    <row r="115" ht="56.25" spans="1:11">
      <c r="A115" s="50"/>
      <c r="B115" s="51"/>
      <c r="C115" s="52"/>
      <c r="D115" s="46" t="s">
        <v>3295</v>
      </c>
      <c r="E115" s="46" t="s">
        <v>3307</v>
      </c>
      <c r="F115" s="47" t="s">
        <v>3598</v>
      </c>
      <c r="G115" s="48" t="s">
        <v>3298</v>
      </c>
      <c r="H115" s="49" t="s">
        <v>3596</v>
      </c>
      <c r="I115" s="48" t="s">
        <v>3310</v>
      </c>
      <c r="J115" s="46" t="s">
        <v>3301</v>
      </c>
      <c r="K115" s="47" t="s">
        <v>3597</v>
      </c>
    </row>
    <row r="116" ht="75" spans="1:11">
      <c r="A116" s="50"/>
      <c r="B116" s="51"/>
      <c r="C116" s="52"/>
      <c r="D116" s="46" t="s">
        <v>3295</v>
      </c>
      <c r="E116" s="46" t="s">
        <v>3307</v>
      </c>
      <c r="F116" s="47" t="s">
        <v>3599</v>
      </c>
      <c r="G116" s="48" t="s">
        <v>3298</v>
      </c>
      <c r="H116" s="49" t="s">
        <v>3596</v>
      </c>
      <c r="I116" s="48" t="s">
        <v>3310</v>
      </c>
      <c r="J116" s="46" t="s">
        <v>3301</v>
      </c>
      <c r="K116" s="47" t="s">
        <v>3597</v>
      </c>
    </row>
    <row r="117" ht="56.25" spans="1:11">
      <c r="A117" s="50"/>
      <c r="B117" s="51"/>
      <c r="C117" s="52"/>
      <c r="D117" s="46" t="s">
        <v>3295</v>
      </c>
      <c r="E117" s="46" t="s">
        <v>3307</v>
      </c>
      <c r="F117" s="47" t="s">
        <v>3600</v>
      </c>
      <c r="G117" s="48" t="s">
        <v>3298</v>
      </c>
      <c r="H117" s="49" t="s">
        <v>3596</v>
      </c>
      <c r="I117" s="48" t="s">
        <v>3310</v>
      </c>
      <c r="J117" s="46" t="s">
        <v>3301</v>
      </c>
      <c r="K117" s="47" t="s">
        <v>3597</v>
      </c>
    </row>
    <row r="118" ht="75" spans="1:11">
      <c r="A118" s="50"/>
      <c r="B118" s="51"/>
      <c r="C118" s="52"/>
      <c r="D118" s="46" t="s">
        <v>3295</v>
      </c>
      <c r="E118" s="46" t="s">
        <v>3307</v>
      </c>
      <c r="F118" s="47" t="s">
        <v>3601</v>
      </c>
      <c r="G118" s="48" t="s">
        <v>3298</v>
      </c>
      <c r="H118" s="49" t="s">
        <v>3596</v>
      </c>
      <c r="I118" s="48" t="s">
        <v>3310</v>
      </c>
      <c r="J118" s="46" t="s">
        <v>3301</v>
      </c>
      <c r="K118" s="47" t="s">
        <v>3597</v>
      </c>
    </row>
    <row r="119" ht="93.75" spans="1:11">
      <c r="A119" s="50"/>
      <c r="B119" s="51"/>
      <c r="C119" s="52"/>
      <c r="D119" s="46" t="s">
        <v>3295</v>
      </c>
      <c r="E119" s="46" t="s">
        <v>3316</v>
      </c>
      <c r="F119" s="47" t="s">
        <v>3602</v>
      </c>
      <c r="G119" s="48" t="s">
        <v>3298</v>
      </c>
      <c r="H119" s="49" t="s">
        <v>3334</v>
      </c>
      <c r="I119" s="48" t="s">
        <v>3310</v>
      </c>
      <c r="J119" s="46" t="s">
        <v>3301</v>
      </c>
      <c r="K119" s="47" t="s">
        <v>3603</v>
      </c>
    </row>
    <row r="120" ht="93.75" spans="1:11">
      <c r="A120" s="50"/>
      <c r="B120" s="51"/>
      <c r="C120" s="52"/>
      <c r="D120" s="46" t="s">
        <v>3295</v>
      </c>
      <c r="E120" s="46" t="s">
        <v>3316</v>
      </c>
      <c r="F120" s="47" t="s">
        <v>3604</v>
      </c>
      <c r="G120" s="48" t="s">
        <v>3298</v>
      </c>
      <c r="H120" s="49" t="s">
        <v>3334</v>
      </c>
      <c r="I120" s="48" t="s">
        <v>3310</v>
      </c>
      <c r="J120" s="46" t="s">
        <v>3301</v>
      </c>
      <c r="K120" s="47" t="s">
        <v>3605</v>
      </c>
    </row>
    <row r="121" ht="37.5" spans="1:11">
      <c r="A121" s="50"/>
      <c r="B121" s="51"/>
      <c r="C121" s="52"/>
      <c r="D121" s="46" t="s">
        <v>3320</v>
      </c>
      <c r="E121" s="46" t="s">
        <v>3321</v>
      </c>
      <c r="F121" s="47" t="s">
        <v>3606</v>
      </c>
      <c r="G121" s="48" t="s">
        <v>3298</v>
      </c>
      <c r="H121" s="47" t="s">
        <v>3607</v>
      </c>
      <c r="I121" s="46" t="s">
        <v>3608</v>
      </c>
      <c r="J121" s="46" t="s">
        <v>3301</v>
      </c>
      <c r="K121" s="47" t="s">
        <v>3609</v>
      </c>
    </row>
    <row r="122" ht="75" spans="1:11">
      <c r="A122" s="50"/>
      <c r="B122" s="51"/>
      <c r="C122" s="52"/>
      <c r="D122" s="46" t="s">
        <v>3320</v>
      </c>
      <c r="E122" s="46" t="s">
        <v>3321</v>
      </c>
      <c r="F122" s="47" t="s">
        <v>3610</v>
      </c>
      <c r="G122" s="48" t="s">
        <v>3298</v>
      </c>
      <c r="H122" s="47" t="s">
        <v>3611</v>
      </c>
      <c r="I122" s="46" t="s">
        <v>3608</v>
      </c>
      <c r="J122" s="46" t="s">
        <v>3301</v>
      </c>
      <c r="K122" s="47" t="s">
        <v>3612</v>
      </c>
    </row>
    <row r="123" ht="56.25" spans="1:11">
      <c r="A123" s="53"/>
      <c r="B123" s="54"/>
      <c r="C123" s="52"/>
      <c r="D123" s="63" t="s">
        <v>3331</v>
      </c>
      <c r="E123" s="63" t="s">
        <v>3332</v>
      </c>
      <c r="F123" s="64" t="s">
        <v>3613</v>
      </c>
      <c r="G123" s="61" t="s">
        <v>3298</v>
      </c>
      <c r="H123" s="65" t="s">
        <v>3387</v>
      </c>
      <c r="I123" s="61" t="s">
        <v>3310</v>
      </c>
      <c r="J123" s="63" t="s">
        <v>3329</v>
      </c>
      <c r="K123" s="64" t="s">
        <v>3614</v>
      </c>
    </row>
    <row r="124" ht="56.25" spans="1:11">
      <c r="A124" s="45" t="s">
        <v>3615</v>
      </c>
      <c r="B124" s="66">
        <v>187</v>
      </c>
      <c r="C124" s="37" t="s">
        <v>3616</v>
      </c>
      <c r="D124" s="37" t="s">
        <v>3295</v>
      </c>
      <c r="E124" s="37" t="s">
        <v>3296</v>
      </c>
      <c r="F124" s="37" t="s">
        <v>3617</v>
      </c>
      <c r="G124" s="67" t="s">
        <v>3313</v>
      </c>
      <c r="H124" s="67" t="s">
        <v>3618</v>
      </c>
      <c r="I124" s="37" t="s">
        <v>3373</v>
      </c>
      <c r="J124" s="37" t="s">
        <v>3301</v>
      </c>
      <c r="K124" s="39" t="s">
        <v>3619</v>
      </c>
    </row>
    <row r="125" ht="37.5" spans="1:11">
      <c r="A125" s="50"/>
      <c r="B125" s="68"/>
      <c r="C125" s="42"/>
      <c r="D125" s="69" t="s">
        <v>3295</v>
      </c>
      <c r="E125" s="69" t="s">
        <v>3307</v>
      </c>
      <c r="F125" s="69" t="s">
        <v>3620</v>
      </c>
      <c r="G125" s="70" t="s">
        <v>3313</v>
      </c>
      <c r="H125" s="70" t="s">
        <v>3334</v>
      </c>
      <c r="I125" s="70" t="s">
        <v>3310</v>
      </c>
      <c r="J125" s="69" t="s">
        <v>3301</v>
      </c>
      <c r="K125" s="39" t="s">
        <v>3621</v>
      </c>
    </row>
    <row r="126" ht="37.5" spans="1:11">
      <c r="A126" s="50"/>
      <c r="B126" s="68"/>
      <c r="C126" s="42"/>
      <c r="D126" s="69" t="s">
        <v>3295</v>
      </c>
      <c r="E126" s="69" t="s">
        <v>3316</v>
      </c>
      <c r="F126" s="69" t="s">
        <v>3622</v>
      </c>
      <c r="G126" s="70" t="s">
        <v>3298</v>
      </c>
      <c r="H126" s="70" t="s">
        <v>3334</v>
      </c>
      <c r="I126" s="70" t="s">
        <v>3310</v>
      </c>
      <c r="J126" s="69" t="s">
        <v>3301</v>
      </c>
      <c r="K126" s="39" t="s">
        <v>3623</v>
      </c>
    </row>
    <row r="127" ht="112.5" spans="1:11">
      <c r="A127" s="50"/>
      <c r="B127" s="68"/>
      <c r="C127" s="42"/>
      <c r="D127" s="69" t="s">
        <v>3320</v>
      </c>
      <c r="E127" s="69" t="s">
        <v>3321</v>
      </c>
      <c r="F127" s="69" t="s">
        <v>3624</v>
      </c>
      <c r="G127" s="70" t="s">
        <v>3313</v>
      </c>
      <c r="H127" s="69" t="s">
        <v>3625</v>
      </c>
      <c r="I127" s="69" t="s">
        <v>3626</v>
      </c>
      <c r="J127" s="69" t="s">
        <v>3329</v>
      </c>
      <c r="K127" s="39" t="s">
        <v>3627</v>
      </c>
    </row>
    <row r="128" ht="37.5" spans="1:11">
      <c r="A128" s="53"/>
      <c r="B128" s="71"/>
      <c r="C128" s="42"/>
      <c r="D128" s="69" t="s">
        <v>3331</v>
      </c>
      <c r="E128" s="69" t="s">
        <v>3332</v>
      </c>
      <c r="F128" s="69" t="s">
        <v>3628</v>
      </c>
      <c r="G128" s="70" t="s">
        <v>3313</v>
      </c>
      <c r="H128" s="70" t="s">
        <v>3334</v>
      </c>
      <c r="I128" s="70" t="s">
        <v>3310</v>
      </c>
      <c r="J128" s="69" t="s">
        <v>3329</v>
      </c>
      <c r="K128" s="39" t="s">
        <v>3629</v>
      </c>
    </row>
    <row r="129" spans="1:1">
      <c r="A129" s="60" t="s">
        <v>3630</v>
      </c>
    </row>
    <row r="130" ht="37.5" spans="1:11">
      <c r="A130" s="61" t="s">
        <v>3631</v>
      </c>
      <c r="B130" s="62">
        <v>257</v>
      </c>
      <c r="C130" s="45" t="s">
        <v>3632</v>
      </c>
      <c r="D130" s="46" t="s">
        <v>3295</v>
      </c>
      <c r="E130" s="46" t="s">
        <v>3296</v>
      </c>
      <c r="F130" s="47" t="s">
        <v>3633</v>
      </c>
      <c r="G130" s="48" t="s">
        <v>3298</v>
      </c>
      <c r="H130" s="49" t="s">
        <v>3634</v>
      </c>
      <c r="I130" s="46" t="s">
        <v>3519</v>
      </c>
      <c r="J130" s="46" t="s">
        <v>3301</v>
      </c>
      <c r="K130" s="47" t="s">
        <v>3635</v>
      </c>
    </row>
    <row r="131" ht="37.5" spans="1:11">
      <c r="A131" s="50"/>
      <c r="B131" s="51"/>
      <c r="C131" s="52"/>
      <c r="D131" s="46" t="s">
        <v>3295</v>
      </c>
      <c r="E131" s="46" t="s">
        <v>3307</v>
      </c>
      <c r="F131" s="47" t="s">
        <v>3636</v>
      </c>
      <c r="G131" s="48" t="s">
        <v>3298</v>
      </c>
      <c r="H131" s="49" t="s">
        <v>3334</v>
      </c>
      <c r="I131" s="48" t="s">
        <v>3310</v>
      </c>
      <c r="J131" s="46" t="s">
        <v>3301</v>
      </c>
      <c r="K131" s="47" t="s">
        <v>3637</v>
      </c>
    </row>
    <row r="132" ht="150" spans="1:11">
      <c r="A132" s="50"/>
      <c r="B132" s="51"/>
      <c r="C132" s="52"/>
      <c r="D132" s="46" t="s">
        <v>3295</v>
      </c>
      <c r="E132" s="46" t="s">
        <v>3316</v>
      </c>
      <c r="F132" s="47" t="s">
        <v>3638</v>
      </c>
      <c r="G132" s="48" t="s">
        <v>3298</v>
      </c>
      <c r="H132" s="49" t="s">
        <v>3639</v>
      </c>
      <c r="I132" s="48" t="s">
        <v>3310</v>
      </c>
      <c r="J132" s="46" t="s">
        <v>3301</v>
      </c>
      <c r="K132" s="47" t="s">
        <v>3640</v>
      </c>
    </row>
    <row r="133" ht="56.25" spans="1:11">
      <c r="A133" s="50"/>
      <c r="B133" s="51"/>
      <c r="C133" s="52"/>
      <c r="D133" s="46" t="s">
        <v>3320</v>
      </c>
      <c r="E133" s="46" t="s">
        <v>3491</v>
      </c>
      <c r="F133" s="47" t="s">
        <v>3641</v>
      </c>
      <c r="G133" s="48" t="s">
        <v>3298</v>
      </c>
      <c r="H133" s="49" t="s">
        <v>3642</v>
      </c>
      <c r="I133" s="46" t="s">
        <v>3643</v>
      </c>
      <c r="J133" s="46" t="s">
        <v>3301</v>
      </c>
      <c r="K133" s="47" t="s">
        <v>3644</v>
      </c>
    </row>
    <row r="134" ht="37.5" spans="1:11">
      <c r="A134" s="50"/>
      <c r="B134" s="51"/>
      <c r="C134" s="52"/>
      <c r="D134" s="46" t="s">
        <v>3320</v>
      </c>
      <c r="E134" s="46" t="s">
        <v>3321</v>
      </c>
      <c r="F134" s="47" t="s">
        <v>3645</v>
      </c>
      <c r="G134" s="48" t="s">
        <v>3298</v>
      </c>
      <c r="H134" s="49" t="s">
        <v>3646</v>
      </c>
      <c r="I134" s="46" t="s">
        <v>3647</v>
      </c>
      <c r="J134" s="46" t="s">
        <v>3301</v>
      </c>
      <c r="K134" s="47" t="s">
        <v>3648</v>
      </c>
    </row>
    <row r="135" ht="206.25" spans="1:11">
      <c r="A135" s="53"/>
      <c r="B135" s="54"/>
      <c r="C135" s="55"/>
      <c r="D135" s="46" t="s">
        <v>3331</v>
      </c>
      <c r="E135" s="46" t="s">
        <v>3332</v>
      </c>
      <c r="F135" s="47" t="s">
        <v>3649</v>
      </c>
      <c r="G135" s="48" t="s">
        <v>3298</v>
      </c>
      <c r="H135" s="49" t="s">
        <v>3334</v>
      </c>
      <c r="I135" s="48" t="s">
        <v>3310</v>
      </c>
      <c r="J135" s="46" t="s">
        <v>3329</v>
      </c>
      <c r="K135" s="47" t="s">
        <v>3398</v>
      </c>
    </row>
    <row r="136" ht="37.5" spans="1:1">
      <c r="A136" s="56" t="s">
        <v>3650</v>
      </c>
    </row>
    <row r="137" ht="112.5" spans="1:11">
      <c r="A137" s="57" t="s">
        <v>3651</v>
      </c>
      <c r="B137" s="72">
        <v>420</v>
      </c>
      <c r="C137" s="73" t="s">
        <v>3652</v>
      </c>
      <c r="D137" s="38" t="s">
        <v>3295</v>
      </c>
      <c r="E137" s="59" t="s">
        <v>3296</v>
      </c>
      <c r="F137" s="47" t="s">
        <v>3653</v>
      </c>
      <c r="G137" s="48" t="s">
        <v>3313</v>
      </c>
      <c r="H137" s="49" t="s">
        <v>3654</v>
      </c>
      <c r="I137" s="46" t="s">
        <v>3324</v>
      </c>
      <c r="J137" s="46" t="s">
        <v>3301</v>
      </c>
      <c r="K137" s="47" t="s">
        <v>3655</v>
      </c>
    </row>
    <row r="138" ht="112.5" spans="1:11">
      <c r="A138" s="58"/>
      <c r="B138" s="74"/>
      <c r="C138" s="75"/>
      <c r="D138" s="38" t="s">
        <v>3295</v>
      </c>
      <c r="E138" s="59" t="s">
        <v>3296</v>
      </c>
      <c r="F138" s="49" t="s">
        <v>3656</v>
      </c>
      <c r="G138" s="48" t="s">
        <v>3313</v>
      </c>
      <c r="H138" s="49" t="s">
        <v>3657</v>
      </c>
      <c r="I138" s="46" t="s">
        <v>3324</v>
      </c>
      <c r="J138" s="46" t="s">
        <v>3301</v>
      </c>
      <c r="K138" s="47" t="s">
        <v>3655</v>
      </c>
    </row>
    <row r="139" ht="112.5" spans="1:11">
      <c r="A139" s="58"/>
      <c r="B139" s="74"/>
      <c r="C139" s="75"/>
      <c r="D139" s="38" t="s">
        <v>3295</v>
      </c>
      <c r="E139" s="59" t="s">
        <v>3296</v>
      </c>
      <c r="F139" s="47" t="s">
        <v>3658</v>
      </c>
      <c r="G139" s="48" t="s">
        <v>3313</v>
      </c>
      <c r="H139" s="49" t="s">
        <v>3659</v>
      </c>
      <c r="I139" s="46" t="s">
        <v>3324</v>
      </c>
      <c r="J139" s="46" t="s">
        <v>3301</v>
      </c>
      <c r="K139" s="47" t="s">
        <v>3655</v>
      </c>
    </row>
    <row r="140" ht="112.5" spans="1:11">
      <c r="A140" s="58"/>
      <c r="B140" s="74"/>
      <c r="C140" s="75"/>
      <c r="D140" s="38" t="s">
        <v>3295</v>
      </c>
      <c r="E140" s="59" t="s">
        <v>3307</v>
      </c>
      <c r="F140" s="47" t="s">
        <v>3660</v>
      </c>
      <c r="G140" s="48" t="s">
        <v>3313</v>
      </c>
      <c r="H140" s="49" t="s">
        <v>3318</v>
      </c>
      <c r="I140" s="48" t="s">
        <v>3310</v>
      </c>
      <c r="J140" s="46" t="s">
        <v>3329</v>
      </c>
      <c r="K140" s="47" t="s">
        <v>3661</v>
      </c>
    </row>
    <row r="141" ht="112.5" spans="1:11">
      <c r="A141" s="58"/>
      <c r="B141" s="74"/>
      <c r="C141" s="75"/>
      <c r="D141" s="38" t="s">
        <v>3295</v>
      </c>
      <c r="E141" s="59" t="s">
        <v>3316</v>
      </c>
      <c r="F141" s="47" t="s">
        <v>3662</v>
      </c>
      <c r="G141" s="48" t="s">
        <v>3313</v>
      </c>
      <c r="H141" s="49" t="s">
        <v>3318</v>
      </c>
      <c r="I141" s="48" t="s">
        <v>3310</v>
      </c>
      <c r="J141" s="46" t="s">
        <v>3329</v>
      </c>
      <c r="K141" s="47" t="s">
        <v>3662</v>
      </c>
    </row>
    <row r="142" ht="131.25" spans="1:11">
      <c r="A142" s="58"/>
      <c r="B142" s="74"/>
      <c r="C142" s="75"/>
      <c r="D142" s="38" t="s">
        <v>3320</v>
      </c>
      <c r="E142" s="59" t="s">
        <v>3321</v>
      </c>
      <c r="F142" s="47" t="s">
        <v>3663</v>
      </c>
      <c r="G142" s="48" t="s">
        <v>3313</v>
      </c>
      <c r="H142" s="49" t="s">
        <v>3318</v>
      </c>
      <c r="I142" s="48" t="s">
        <v>3310</v>
      </c>
      <c r="J142" s="46" t="s">
        <v>3329</v>
      </c>
      <c r="K142" s="47" t="s">
        <v>3664</v>
      </c>
    </row>
    <row r="143" ht="150" spans="1:11">
      <c r="A143" s="58"/>
      <c r="B143" s="74"/>
      <c r="C143" s="75"/>
      <c r="D143" s="38" t="s">
        <v>3320</v>
      </c>
      <c r="E143" s="59" t="s">
        <v>3321</v>
      </c>
      <c r="F143" s="47" t="s">
        <v>3665</v>
      </c>
      <c r="G143" s="48" t="s">
        <v>3313</v>
      </c>
      <c r="H143" s="49" t="s">
        <v>3309</v>
      </c>
      <c r="I143" s="48" t="s">
        <v>3310</v>
      </c>
      <c r="J143" s="46" t="s">
        <v>3329</v>
      </c>
      <c r="K143" s="47" t="s">
        <v>3666</v>
      </c>
    </row>
    <row r="144" ht="56.25" spans="1:11">
      <c r="A144" s="58"/>
      <c r="B144" s="76"/>
      <c r="C144" s="75"/>
      <c r="D144" s="38" t="s">
        <v>3331</v>
      </c>
      <c r="E144" s="59" t="s">
        <v>3332</v>
      </c>
      <c r="F144" s="47" t="s">
        <v>3497</v>
      </c>
      <c r="G144" s="48" t="s">
        <v>3298</v>
      </c>
      <c r="H144" s="49" t="s">
        <v>3639</v>
      </c>
      <c r="I144" s="48" t="s">
        <v>3310</v>
      </c>
      <c r="J144" s="46" t="s">
        <v>3301</v>
      </c>
      <c r="K144" s="47" t="s">
        <v>3498</v>
      </c>
    </row>
    <row r="145" spans="1:1">
      <c r="A145" s="60" t="s">
        <v>3667</v>
      </c>
    </row>
    <row r="146" ht="168.75" spans="1:11">
      <c r="A146" s="43" t="s">
        <v>3668</v>
      </c>
      <c r="B146" s="44">
        <v>1000</v>
      </c>
      <c r="C146" s="45" t="s">
        <v>3669</v>
      </c>
      <c r="D146" s="46" t="s">
        <v>3295</v>
      </c>
      <c r="E146" s="46" t="s">
        <v>3296</v>
      </c>
      <c r="F146" s="47" t="s">
        <v>3370</v>
      </c>
      <c r="G146" s="48" t="s">
        <v>3313</v>
      </c>
      <c r="H146" s="49" t="s">
        <v>3318</v>
      </c>
      <c r="I146" s="48" t="s">
        <v>3310</v>
      </c>
      <c r="J146" s="46" t="s">
        <v>3301</v>
      </c>
      <c r="K146" s="47" t="s">
        <v>3371</v>
      </c>
    </row>
    <row r="147" ht="37.5" spans="1:11">
      <c r="A147" s="50"/>
      <c r="B147" s="51"/>
      <c r="C147" s="52"/>
      <c r="D147" s="46" t="s">
        <v>3295</v>
      </c>
      <c r="E147" s="46" t="s">
        <v>3307</v>
      </c>
      <c r="F147" s="47" t="s">
        <v>3670</v>
      </c>
      <c r="G147" s="48" t="s">
        <v>3313</v>
      </c>
      <c r="H147" s="49" t="s">
        <v>3318</v>
      </c>
      <c r="I147" s="48" t="s">
        <v>3310</v>
      </c>
      <c r="J147" s="46" t="s">
        <v>3301</v>
      </c>
      <c r="K147" s="47" t="s">
        <v>3671</v>
      </c>
    </row>
    <row r="148" ht="131.25" spans="1:11">
      <c r="A148" s="50"/>
      <c r="B148" s="51"/>
      <c r="C148" s="52"/>
      <c r="D148" s="46" t="s">
        <v>3295</v>
      </c>
      <c r="E148" s="46" t="s">
        <v>3316</v>
      </c>
      <c r="F148" s="47" t="s">
        <v>3381</v>
      </c>
      <c r="G148" s="48" t="s">
        <v>3313</v>
      </c>
      <c r="H148" s="49" t="s">
        <v>3318</v>
      </c>
      <c r="I148" s="48" t="s">
        <v>3310</v>
      </c>
      <c r="J148" s="46" t="s">
        <v>3301</v>
      </c>
      <c r="K148" s="47" t="s">
        <v>3382</v>
      </c>
    </row>
    <row r="149" ht="56.25" spans="1:11">
      <c r="A149" s="50"/>
      <c r="B149" s="51"/>
      <c r="C149" s="52"/>
      <c r="D149" s="46" t="s">
        <v>3320</v>
      </c>
      <c r="E149" s="46" t="s">
        <v>3321</v>
      </c>
      <c r="F149" s="47" t="s">
        <v>3672</v>
      </c>
      <c r="G149" s="48" t="s">
        <v>3313</v>
      </c>
      <c r="H149" s="47" t="s">
        <v>3673</v>
      </c>
      <c r="I149" s="48" t="s">
        <v>3674</v>
      </c>
      <c r="J149" s="46" t="s">
        <v>3329</v>
      </c>
      <c r="K149" s="47" t="s">
        <v>3675</v>
      </c>
    </row>
    <row r="150" ht="206.25" spans="1:11">
      <c r="A150" s="53"/>
      <c r="B150" s="54"/>
      <c r="C150" s="55"/>
      <c r="D150" s="46" t="s">
        <v>3331</v>
      </c>
      <c r="E150" s="46" t="s">
        <v>3332</v>
      </c>
      <c r="F150" s="47" t="s">
        <v>3397</v>
      </c>
      <c r="G150" s="48" t="s">
        <v>3313</v>
      </c>
      <c r="H150" s="49" t="s">
        <v>3384</v>
      </c>
      <c r="I150" s="48" t="s">
        <v>3310</v>
      </c>
      <c r="J150" s="46" t="s">
        <v>3301</v>
      </c>
      <c r="K150" s="47" t="s">
        <v>3398</v>
      </c>
    </row>
    <row r="151" ht="56.25" spans="1:11">
      <c r="A151" s="43" t="s">
        <v>3676</v>
      </c>
      <c r="B151" s="44">
        <v>1196</v>
      </c>
      <c r="C151" s="45" t="s">
        <v>3677</v>
      </c>
      <c r="D151" s="46" t="s">
        <v>3295</v>
      </c>
      <c r="E151" s="46" t="s">
        <v>3296</v>
      </c>
      <c r="F151" s="47" t="s">
        <v>3678</v>
      </c>
      <c r="G151" s="48" t="s">
        <v>3313</v>
      </c>
      <c r="H151" s="49" t="s">
        <v>3350</v>
      </c>
      <c r="I151" s="46" t="s">
        <v>3679</v>
      </c>
      <c r="J151" s="46" t="s">
        <v>3301</v>
      </c>
      <c r="K151" s="47" t="s">
        <v>3680</v>
      </c>
    </row>
    <row r="152" ht="56.25" spans="1:11">
      <c r="A152" s="50"/>
      <c r="B152" s="51"/>
      <c r="C152" s="52"/>
      <c r="D152" s="46" t="s">
        <v>3295</v>
      </c>
      <c r="E152" s="46" t="s">
        <v>3296</v>
      </c>
      <c r="F152" s="47" t="s">
        <v>3681</v>
      </c>
      <c r="G152" s="48" t="s">
        <v>3313</v>
      </c>
      <c r="H152" s="49" t="s">
        <v>3394</v>
      </c>
      <c r="I152" s="46" t="s">
        <v>3679</v>
      </c>
      <c r="J152" s="46" t="s">
        <v>3301</v>
      </c>
      <c r="K152" s="47" t="s">
        <v>3682</v>
      </c>
    </row>
    <row r="153" ht="37.5" spans="1:11">
      <c r="A153" s="50"/>
      <c r="B153" s="51"/>
      <c r="C153" s="52"/>
      <c r="D153" s="46" t="s">
        <v>3295</v>
      </c>
      <c r="E153" s="46" t="s">
        <v>3307</v>
      </c>
      <c r="F153" s="47" t="s">
        <v>3683</v>
      </c>
      <c r="G153" s="48" t="s">
        <v>3313</v>
      </c>
      <c r="H153" s="49" t="s">
        <v>3318</v>
      </c>
      <c r="I153" s="48" t="s">
        <v>3310</v>
      </c>
      <c r="J153" s="46" t="s">
        <v>3301</v>
      </c>
      <c r="K153" s="47" t="s">
        <v>3684</v>
      </c>
    </row>
    <row r="154" ht="168.75" spans="1:11">
      <c r="A154" s="50"/>
      <c r="B154" s="51"/>
      <c r="C154" s="52"/>
      <c r="D154" s="46" t="s">
        <v>3295</v>
      </c>
      <c r="E154" s="46" t="s">
        <v>3307</v>
      </c>
      <c r="F154" s="47" t="s">
        <v>3370</v>
      </c>
      <c r="G154" s="48" t="s">
        <v>3298</v>
      </c>
      <c r="H154" s="49" t="s">
        <v>3384</v>
      </c>
      <c r="I154" s="48" t="s">
        <v>3310</v>
      </c>
      <c r="J154" s="46" t="s">
        <v>3301</v>
      </c>
      <c r="K154" s="47" t="s">
        <v>3371</v>
      </c>
    </row>
    <row r="155" ht="168.75" spans="1:11">
      <c r="A155" s="50"/>
      <c r="B155" s="51"/>
      <c r="C155" s="52"/>
      <c r="D155" s="46" t="s">
        <v>3295</v>
      </c>
      <c r="E155" s="46" t="s">
        <v>3307</v>
      </c>
      <c r="F155" s="47" t="s">
        <v>3685</v>
      </c>
      <c r="G155" s="48" t="s">
        <v>3313</v>
      </c>
      <c r="H155" s="49" t="s">
        <v>3384</v>
      </c>
      <c r="I155" s="48" t="s">
        <v>3310</v>
      </c>
      <c r="J155" s="46" t="s">
        <v>3301</v>
      </c>
      <c r="K155" s="47" t="s">
        <v>3686</v>
      </c>
    </row>
    <row r="156" ht="56.25" spans="1:11">
      <c r="A156" s="50"/>
      <c r="B156" s="51"/>
      <c r="C156" s="52"/>
      <c r="D156" s="46" t="s">
        <v>3320</v>
      </c>
      <c r="E156" s="46" t="s">
        <v>3453</v>
      </c>
      <c r="F156" s="47" t="s">
        <v>3687</v>
      </c>
      <c r="G156" s="48" t="s">
        <v>3313</v>
      </c>
      <c r="H156" s="47" t="s">
        <v>3688</v>
      </c>
      <c r="I156" s="48" t="s">
        <v>3674</v>
      </c>
      <c r="J156" s="46" t="s">
        <v>3329</v>
      </c>
      <c r="K156" s="47" t="s">
        <v>3689</v>
      </c>
    </row>
    <row r="157" ht="75" spans="1:11">
      <c r="A157" s="50"/>
      <c r="B157" s="51"/>
      <c r="C157" s="52"/>
      <c r="D157" s="46" t="s">
        <v>3320</v>
      </c>
      <c r="E157" s="46" t="s">
        <v>3326</v>
      </c>
      <c r="F157" s="47" t="s">
        <v>3393</v>
      </c>
      <c r="G157" s="48" t="s">
        <v>3313</v>
      </c>
      <c r="H157" s="49" t="s">
        <v>3346</v>
      </c>
      <c r="I157" s="46" t="s">
        <v>3395</v>
      </c>
      <c r="J157" s="46" t="s">
        <v>3301</v>
      </c>
      <c r="K157" s="47" t="s">
        <v>3396</v>
      </c>
    </row>
    <row r="158" ht="206.25" spans="1:11">
      <c r="A158" s="53"/>
      <c r="B158" s="54"/>
      <c r="C158" s="55"/>
      <c r="D158" s="46" t="s">
        <v>3331</v>
      </c>
      <c r="E158" s="46" t="s">
        <v>3332</v>
      </c>
      <c r="F158" s="47" t="s">
        <v>3397</v>
      </c>
      <c r="G158" s="48" t="s">
        <v>3313</v>
      </c>
      <c r="H158" s="49" t="s">
        <v>3384</v>
      </c>
      <c r="I158" s="48" t="s">
        <v>3310</v>
      </c>
      <c r="J158" s="46" t="s">
        <v>3301</v>
      </c>
      <c r="K158" s="47" t="s">
        <v>3398</v>
      </c>
    </row>
    <row r="159" spans="1:1">
      <c r="A159" s="60" t="s">
        <v>3690</v>
      </c>
    </row>
    <row r="160" ht="56.25" spans="1:11">
      <c r="A160" s="43" t="s">
        <v>3691</v>
      </c>
      <c r="B160" s="44">
        <v>485</v>
      </c>
      <c r="C160" s="45" t="s">
        <v>3692</v>
      </c>
      <c r="D160" s="46" t="s">
        <v>3295</v>
      </c>
      <c r="E160" s="46" t="s">
        <v>3296</v>
      </c>
      <c r="F160" s="47" t="s">
        <v>3693</v>
      </c>
      <c r="G160" s="48" t="s">
        <v>3298</v>
      </c>
      <c r="H160" s="49" t="s">
        <v>3694</v>
      </c>
      <c r="I160" s="46" t="s">
        <v>3324</v>
      </c>
      <c r="J160" s="46" t="s">
        <v>3301</v>
      </c>
      <c r="K160" s="47" t="s">
        <v>3695</v>
      </c>
    </row>
    <row r="161" ht="56.25" spans="1:11">
      <c r="A161" s="50"/>
      <c r="B161" s="51"/>
      <c r="C161" s="52"/>
      <c r="D161" s="46" t="s">
        <v>3295</v>
      </c>
      <c r="E161" s="46" t="s">
        <v>3296</v>
      </c>
      <c r="F161" s="47" t="s">
        <v>3696</v>
      </c>
      <c r="G161" s="48" t="s">
        <v>3313</v>
      </c>
      <c r="H161" s="49" t="s">
        <v>3525</v>
      </c>
      <c r="I161" s="46" t="s">
        <v>3697</v>
      </c>
      <c r="J161" s="46" t="s">
        <v>3301</v>
      </c>
      <c r="K161" s="47" t="s">
        <v>3698</v>
      </c>
    </row>
    <row r="162" ht="37.5" spans="1:11">
      <c r="A162" s="50"/>
      <c r="B162" s="51"/>
      <c r="C162" s="52"/>
      <c r="D162" s="46" t="s">
        <v>3295</v>
      </c>
      <c r="E162" s="46" t="s">
        <v>3296</v>
      </c>
      <c r="F162" s="47" t="s">
        <v>3699</v>
      </c>
      <c r="G162" s="48" t="s">
        <v>3313</v>
      </c>
      <c r="H162" s="49" t="s">
        <v>3700</v>
      </c>
      <c r="I162" s="46" t="s">
        <v>3701</v>
      </c>
      <c r="J162" s="46" t="s">
        <v>3301</v>
      </c>
      <c r="K162" s="47" t="s">
        <v>3702</v>
      </c>
    </row>
    <row r="163" ht="37.5" spans="1:11">
      <c r="A163" s="50"/>
      <c r="B163" s="51"/>
      <c r="C163" s="52"/>
      <c r="D163" s="46" t="s">
        <v>3295</v>
      </c>
      <c r="E163" s="46" t="s">
        <v>3307</v>
      </c>
      <c r="F163" s="47" t="s">
        <v>3703</v>
      </c>
      <c r="G163" s="48" t="s">
        <v>3298</v>
      </c>
      <c r="H163" s="49" t="s">
        <v>3309</v>
      </c>
      <c r="I163" s="48" t="s">
        <v>3310</v>
      </c>
      <c r="J163" s="46" t="s">
        <v>3301</v>
      </c>
      <c r="K163" s="47" t="s">
        <v>3704</v>
      </c>
    </row>
    <row r="164" ht="37.5" spans="1:11">
      <c r="A164" s="50"/>
      <c r="B164" s="51"/>
      <c r="C164" s="52"/>
      <c r="D164" s="46" t="s">
        <v>3295</v>
      </c>
      <c r="E164" s="46" t="s">
        <v>3307</v>
      </c>
      <c r="F164" s="47" t="s">
        <v>3705</v>
      </c>
      <c r="G164" s="48" t="s">
        <v>3298</v>
      </c>
      <c r="H164" s="49" t="s">
        <v>3309</v>
      </c>
      <c r="I164" s="48" t="s">
        <v>3310</v>
      </c>
      <c r="J164" s="46" t="s">
        <v>3301</v>
      </c>
      <c r="K164" s="47" t="s">
        <v>3706</v>
      </c>
    </row>
    <row r="165" ht="56.25" spans="1:11">
      <c r="A165" s="50"/>
      <c r="B165" s="51"/>
      <c r="C165" s="52"/>
      <c r="D165" s="46" t="s">
        <v>3295</v>
      </c>
      <c r="E165" s="46" t="s">
        <v>3307</v>
      </c>
      <c r="F165" s="47" t="s">
        <v>3707</v>
      </c>
      <c r="G165" s="48" t="s">
        <v>3298</v>
      </c>
      <c r="H165" s="49" t="s">
        <v>3708</v>
      </c>
      <c r="I165" s="48" t="s">
        <v>3310</v>
      </c>
      <c r="J165" s="46" t="s">
        <v>3301</v>
      </c>
      <c r="K165" s="47" t="s">
        <v>3709</v>
      </c>
    </row>
    <row r="166" ht="37.5" spans="1:11">
      <c r="A166" s="50"/>
      <c r="B166" s="51"/>
      <c r="C166" s="52"/>
      <c r="D166" s="46" t="s">
        <v>3295</v>
      </c>
      <c r="E166" s="46" t="s">
        <v>3307</v>
      </c>
      <c r="F166" s="47" t="s">
        <v>3710</v>
      </c>
      <c r="G166" s="48" t="s">
        <v>3298</v>
      </c>
      <c r="H166" s="49" t="s">
        <v>3711</v>
      </c>
      <c r="I166" s="48" t="s">
        <v>3310</v>
      </c>
      <c r="J166" s="46" t="s">
        <v>3301</v>
      </c>
      <c r="K166" s="47" t="s">
        <v>3712</v>
      </c>
    </row>
    <row r="167" ht="75" spans="1:11">
      <c r="A167" s="50"/>
      <c r="B167" s="51"/>
      <c r="C167" s="52"/>
      <c r="D167" s="46" t="s">
        <v>3295</v>
      </c>
      <c r="E167" s="46" t="s">
        <v>3307</v>
      </c>
      <c r="F167" s="47" t="s">
        <v>3713</v>
      </c>
      <c r="G167" s="48" t="s">
        <v>3313</v>
      </c>
      <c r="H167" s="49" t="s">
        <v>3318</v>
      </c>
      <c r="I167" s="48" t="s">
        <v>3310</v>
      </c>
      <c r="J167" s="46" t="s">
        <v>3301</v>
      </c>
      <c r="K167" s="47" t="s">
        <v>3714</v>
      </c>
    </row>
    <row r="168" ht="56.25" spans="1:11">
      <c r="A168" s="50"/>
      <c r="B168" s="51"/>
      <c r="C168" s="52"/>
      <c r="D168" s="46" t="s">
        <v>3295</v>
      </c>
      <c r="E168" s="46" t="s">
        <v>3316</v>
      </c>
      <c r="F168" s="47" t="s">
        <v>3715</v>
      </c>
      <c r="G168" s="48" t="s">
        <v>3313</v>
      </c>
      <c r="H168" s="49" t="s">
        <v>3318</v>
      </c>
      <c r="I168" s="48" t="s">
        <v>3310</v>
      </c>
      <c r="J168" s="46" t="s">
        <v>3301</v>
      </c>
      <c r="K168" s="47" t="s">
        <v>3716</v>
      </c>
    </row>
    <row r="169" ht="150" spans="1:11">
      <c r="A169" s="50"/>
      <c r="B169" s="51"/>
      <c r="C169" s="52"/>
      <c r="D169" s="46" t="s">
        <v>3320</v>
      </c>
      <c r="E169" s="46" t="s">
        <v>3321</v>
      </c>
      <c r="F169" s="47" t="s">
        <v>3665</v>
      </c>
      <c r="G169" s="48" t="s">
        <v>3298</v>
      </c>
      <c r="H169" s="49" t="s">
        <v>3384</v>
      </c>
      <c r="I169" s="48" t="s">
        <v>3310</v>
      </c>
      <c r="J169" s="46" t="s">
        <v>3301</v>
      </c>
      <c r="K169" s="47" t="s">
        <v>3666</v>
      </c>
    </row>
    <row r="170" ht="56.25" spans="1:11">
      <c r="A170" s="50"/>
      <c r="B170" s="51"/>
      <c r="C170" s="52"/>
      <c r="D170" s="46" t="s">
        <v>3320</v>
      </c>
      <c r="E170" s="46" t="s">
        <v>3321</v>
      </c>
      <c r="F170" s="47" t="s">
        <v>3717</v>
      </c>
      <c r="G170" s="48" t="s">
        <v>3313</v>
      </c>
      <c r="H170" s="47" t="s">
        <v>3718</v>
      </c>
      <c r="I170" s="46" t="s">
        <v>3395</v>
      </c>
      <c r="J170" s="46" t="s">
        <v>3329</v>
      </c>
      <c r="K170" s="47" t="s">
        <v>3719</v>
      </c>
    </row>
    <row r="171" ht="37.5" spans="1:11">
      <c r="A171" s="53"/>
      <c r="B171" s="54"/>
      <c r="C171" s="55"/>
      <c r="D171" s="46" t="s">
        <v>3331</v>
      </c>
      <c r="E171" s="46" t="s">
        <v>3332</v>
      </c>
      <c r="F171" s="47" t="s">
        <v>3720</v>
      </c>
      <c r="G171" s="48" t="s">
        <v>3298</v>
      </c>
      <c r="H171" s="49" t="s">
        <v>3334</v>
      </c>
      <c r="I171" s="48" t="s">
        <v>3310</v>
      </c>
      <c r="J171" s="46" t="s">
        <v>3301</v>
      </c>
      <c r="K171" s="47" t="s">
        <v>3721</v>
      </c>
    </row>
    <row r="172" ht="112.5" spans="1:11">
      <c r="A172" s="43" t="s">
        <v>3722</v>
      </c>
      <c r="B172" s="44">
        <v>431</v>
      </c>
      <c r="C172" s="45" t="s">
        <v>3723</v>
      </c>
      <c r="D172" s="46" t="s">
        <v>3295</v>
      </c>
      <c r="E172" s="46" t="s">
        <v>3296</v>
      </c>
      <c r="F172" s="47" t="s">
        <v>3724</v>
      </c>
      <c r="G172" s="48" t="s">
        <v>3313</v>
      </c>
      <c r="H172" s="49" t="s">
        <v>3725</v>
      </c>
      <c r="I172" s="46" t="s">
        <v>3324</v>
      </c>
      <c r="J172" s="46" t="s">
        <v>3301</v>
      </c>
      <c r="K172" s="47" t="s">
        <v>3655</v>
      </c>
    </row>
    <row r="173" ht="168.75" spans="1:11">
      <c r="A173" s="50"/>
      <c r="B173" s="51"/>
      <c r="C173" s="52"/>
      <c r="D173" s="46" t="s">
        <v>3295</v>
      </c>
      <c r="E173" s="46" t="s">
        <v>3307</v>
      </c>
      <c r="F173" s="47" t="s">
        <v>3726</v>
      </c>
      <c r="G173" s="48" t="s">
        <v>3313</v>
      </c>
      <c r="H173" s="49" t="s">
        <v>3318</v>
      </c>
      <c r="I173" s="48" t="s">
        <v>3310</v>
      </c>
      <c r="J173" s="46" t="s">
        <v>3301</v>
      </c>
      <c r="K173" s="47" t="s">
        <v>3727</v>
      </c>
    </row>
    <row r="174" ht="37.5" spans="1:11">
      <c r="A174" s="50"/>
      <c r="B174" s="51"/>
      <c r="C174" s="52"/>
      <c r="D174" s="46" t="s">
        <v>3295</v>
      </c>
      <c r="E174" s="46" t="s">
        <v>3316</v>
      </c>
      <c r="F174" s="49" t="s">
        <v>3728</v>
      </c>
      <c r="G174" s="48" t="s">
        <v>3298</v>
      </c>
      <c r="H174" s="49" t="s">
        <v>3334</v>
      </c>
      <c r="I174" s="48" t="s">
        <v>3310</v>
      </c>
      <c r="J174" s="46" t="s">
        <v>3301</v>
      </c>
      <c r="K174" s="47" t="s">
        <v>3729</v>
      </c>
    </row>
    <row r="175" ht="150" spans="1:11">
      <c r="A175" s="50"/>
      <c r="B175" s="51"/>
      <c r="C175" s="52"/>
      <c r="D175" s="46" t="s">
        <v>3320</v>
      </c>
      <c r="E175" s="46" t="s">
        <v>3321</v>
      </c>
      <c r="F175" s="47" t="s">
        <v>3730</v>
      </c>
      <c r="G175" s="48" t="s">
        <v>3512</v>
      </c>
      <c r="H175" s="49" t="s">
        <v>3334</v>
      </c>
      <c r="I175" s="48" t="s">
        <v>3310</v>
      </c>
      <c r="J175" s="46" t="s">
        <v>3301</v>
      </c>
      <c r="K175" s="47" t="s">
        <v>3666</v>
      </c>
    </row>
    <row r="176" ht="56.25" spans="1:11">
      <c r="A176" s="50"/>
      <c r="B176" s="51"/>
      <c r="C176" s="52"/>
      <c r="D176" s="46" t="s">
        <v>3320</v>
      </c>
      <c r="E176" s="46" t="s">
        <v>3326</v>
      </c>
      <c r="F176" s="47" t="s">
        <v>3731</v>
      </c>
      <c r="G176" s="48" t="s">
        <v>3313</v>
      </c>
      <c r="H176" s="47" t="s">
        <v>3732</v>
      </c>
      <c r="I176" s="48" t="s">
        <v>3674</v>
      </c>
      <c r="J176" s="46" t="s">
        <v>3329</v>
      </c>
      <c r="K176" s="47" t="s">
        <v>3733</v>
      </c>
    </row>
    <row r="177" ht="56.25" spans="1:11">
      <c r="A177" s="53"/>
      <c r="B177" s="54"/>
      <c r="C177" s="55"/>
      <c r="D177" s="46" t="s">
        <v>3331</v>
      </c>
      <c r="E177" s="46" t="s">
        <v>3332</v>
      </c>
      <c r="F177" s="47" t="s">
        <v>3734</v>
      </c>
      <c r="G177" s="48" t="s">
        <v>3298</v>
      </c>
      <c r="H177" s="49" t="s">
        <v>3309</v>
      </c>
      <c r="I177" s="48" t="s">
        <v>3310</v>
      </c>
      <c r="J177" s="46" t="s">
        <v>3301</v>
      </c>
      <c r="K177" s="47" t="s">
        <v>3498</v>
      </c>
    </row>
    <row r="178" ht="37.5" spans="1:1">
      <c r="A178" s="60" t="s">
        <v>3735</v>
      </c>
    </row>
    <row r="179" ht="37.5" spans="1:11">
      <c r="A179" s="43" t="s">
        <v>3736</v>
      </c>
      <c r="B179" s="44">
        <v>820</v>
      </c>
      <c r="C179" s="43" t="s">
        <v>3737</v>
      </c>
      <c r="D179" s="46" t="s">
        <v>3295</v>
      </c>
      <c r="E179" s="46" t="s">
        <v>3296</v>
      </c>
      <c r="F179" s="47" t="s">
        <v>3738</v>
      </c>
      <c r="G179" s="48" t="s">
        <v>3298</v>
      </c>
      <c r="H179" s="49" t="s">
        <v>3739</v>
      </c>
      <c r="I179" s="46" t="s">
        <v>3404</v>
      </c>
      <c r="J179" s="46" t="s">
        <v>3301</v>
      </c>
      <c r="K179" s="47" t="s">
        <v>3740</v>
      </c>
    </row>
    <row r="180" ht="37.5" spans="1:11">
      <c r="A180" s="50"/>
      <c r="B180" s="51"/>
      <c r="C180" s="52"/>
      <c r="D180" s="46" t="s">
        <v>3295</v>
      </c>
      <c r="E180" s="46" t="s">
        <v>3296</v>
      </c>
      <c r="F180" s="47" t="s">
        <v>3741</v>
      </c>
      <c r="G180" s="48" t="s">
        <v>3298</v>
      </c>
      <c r="H180" s="49" t="s">
        <v>3742</v>
      </c>
      <c r="I180" s="46" t="s">
        <v>3404</v>
      </c>
      <c r="J180" s="46" t="s">
        <v>3301</v>
      </c>
      <c r="K180" s="47" t="s">
        <v>3743</v>
      </c>
    </row>
    <row r="181" ht="37.5" spans="1:11">
      <c r="A181" s="50"/>
      <c r="B181" s="51"/>
      <c r="C181" s="52"/>
      <c r="D181" s="46" t="s">
        <v>3295</v>
      </c>
      <c r="E181" s="46" t="s">
        <v>3296</v>
      </c>
      <c r="F181" s="47" t="s">
        <v>3744</v>
      </c>
      <c r="G181" s="48" t="s">
        <v>3298</v>
      </c>
      <c r="H181" s="49" t="s">
        <v>3350</v>
      </c>
      <c r="I181" s="46" t="s">
        <v>3745</v>
      </c>
      <c r="J181" s="46" t="s">
        <v>3301</v>
      </c>
      <c r="K181" s="47" t="s">
        <v>3746</v>
      </c>
    </row>
    <row r="182" ht="37.5" spans="1:11">
      <c r="A182" s="50"/>
      <c r="B182" s="51"/>
      <c r="C182" s="52"/>
      <c r="D182" s="46" t="s">
        <v>3295</v>
      </c>
      <c r="E182" s="46" t="s">
        <v>3307</v>
      </c>
      <c r="F182" s="47" t="s">
        <v>3747</v>
      </c>
      <c r="G182" s="48" t="s">
        <v>3313</v>
      </c>
      <c r="H182" s="49" t="s">
        <v>3318</v>
      </c>
      <c r="I182" s="48" t="s">
        <v>3310</v>
      </c>
      <c r="J182" s="46" t="s">
        <v>3301</v>
      </c>
      <c r="K182" s="47" t="s">
        <v>3748</v>
      </c>
    </row>
    <row r="183" ht="37.5" spans="1:11">
      <c r="A183" s="50"/>
      <c r="B183" s="51"/>
      <c r="C183" s="52"/>
      <c r="D183" s="46" t="s">
        <v>3295</v>
      </c>
      <c r="E183" s="46" t="s">
        <v>3316</v>
      </c>
      <c r="F183" s="47" t="s">
        <v>3749</v>
      </c>
      <c r="G183" s="48" t="s">
        <v>3313</v>
      </c>
      <c r="H183" s="49" t="s">
        <v>3318</v>
      </c>
      <c r="I183" s="48" t="s">
        <v>3310</v>
      </c>
      <c r="J183" s="46" t="s">
        <v>3301</v>
      </c>
      <c r="K183" s="47" t="s">
        <v>3750</v>
      </c>
    </row>
    <row r="184" ht="37.5" spans="1:11">
      <c r="A184" s="50"/>
      <c r="B184" s="51"/>
      <c r="C184" s="52"/>
      <c r="D184" s="46" t="s">
        <v>3320</v>
      </c>
      <c r="E184" s="46" t="s">
        <v>3321</v>
      </c>
      <c r="F184" s="47" t="s">
        <v>3751</v>
      </c>
      <c r="G184" s="48" t="s">
        <v>3313</v>
      </c>
      <c r="H184" s="49" t="s">
        <v>3318</v>
      </c>
      <c r="I184" s="48" t="s">
        <v>3310</v>
      </c>
      <c r="J184" s="46" t="s">
        <v>3301</v>
      </c>
      <c r="K184" s="47" t="s">
        <v>3752</v>
      </c>
    </row>
    <row r="185" ht="37.5" spans="1:11">
      <c r="A185" s="50"/>
      <c r="B185" s="51"/>
      <c r="C185" s="52"/>
      <c r="D185" s="46" t="s">
        <v>3320</v>
      </c>
      <c r="E185" s="46" t="s">
        <v>3326</v>
      </c>
      <c r="F185" s="47" t="s">
        <v>3753</v>
      </c>
      <c r="G185" s="48" t="s">
        <v>3298</v>
      </c>
      <c r="H185" s="49" t="s">
        <v>3534</v>
      </c>
      <c r="I185" s="46" t="s">
        <v>3395</v>
      </c>
      <c r="J185" s="46" t="s">
        <v>3301</v>
      </c>
      <c r="K185" s="47" t="s">
        <v>3754</v>
      </c>
    </row>
    <row r="186" ht="176" customHeight="1" spans="1:11">
      <c r="A186" s="53"/>
      <c r="B186" s="54"/>
      <c r="C186" s="55"/>
      <c r="D186" s="46" t="s">
        <v>3331</v>
      </c>
      <c r="E186" s="46" t="s">
        <v>3332</v>
      </c>
      <c r="F186" s="47" t="s">
        <v>3755</v>
      </c>
      <c r="G186" s="48" t="s">
        <v>3298</v>
      </c>
      <c r="H186" s="49" t="s">
        <v>3639</v>
      </c>
      <c r="I186" s="48" t="s">
        <v>3310</v>
      </c>
      <c r="J186" s="46" t="s">
        <v>3301</v>
      </c>
      <c r="K186" s="47" t="s">
        <v>3756</v>
      </c>
    </row>
    <row r="187" ht="56.25" spans="1:11">
      <c r="A187" s="43" t="s">
        <v>3757</v>
      </c>
      <c r="B187" s="44">
        <v>786</v>
      </c>
      <c r="C187" s="43" t="s">
        <v>3758</v>
      </c>
      <c r="D187" s="46" t="s">
        <v>3295</v>
      </c>
      <c r="E187" s="46" t="s">
        <v>3296</v>
      </c>
      <c r="F187" s="47" t="s">
        <v>3759</v>
      </c>
      <c r="G187" s="48" t="s">
        <v>3313</v>
      </c>
      <c r="H187" s="49" t="s">
        <v>3760</v>
      </c>
      <c r="I187" s="46" t="s">
        <v>3647</v>
      </c>
      <c r="J187" s="46" t="s">
        <v>3301</v>
      </c>
      <c r="K187" s="47" t="s">
        <v>3761</v>
      </c>
    </row>
    <row r="188" ht="56.25" spans="1:11">
      <c r="A188" s="50"/>
      <c r="B188" s="51"/>
      <c r="C188" s="52"/>
      <c r="D188" s="46" t="s">
        <v>3295</v>
      </c>
      <c r="E188" s="46" t="s">
        <v>3296</v>
      </c>
      <c r="F188" s="47" t="s">
        <v>3762</v>
      </c>
      <c r="G188" s="48" t="s">
        <v>3313</v>
      </c>
      <c r="H188" s="49" t="s">
        <v>3763</v>
      </c>
      <c r="I188" s="46" t="s">
        <v>3647</v>
      </c>
      <c r="J188" s="46" t="s">
        <v>3301</v>
      </c>
      <c r="K188" s="47" t="s">
        <v>3764</v>
      </c>
    </row>
    <row r="189" ht="131.25" spans="1:11">
      <c r="A189" s="50"/>
      <c r="B189" s="51"/>
      <c r="C189" s="52"/>
      <c r="D189" s="46" t="s">
        <v>3295</v>
      </c>
      <c r="E189" s="46" t="s">
        <v>3296</v>
      </c>
      <c r="F189" s="47" t="s">
        <v>3765</v>
      </c>
      <c r="G189" s="48" t="s">
        <v>3313</v>
      </c>
      <c r="H189" s="49" t="s">
        <v>3766</v>
      </c>
      <c r="I189" s="46" t="s">
        <v>3373</v>
      </c>
      <c r="J189" s="46" t="s">
        <v>3301</v>
      </c>
      <c r="K189" s="47" t="s">
        <v>3767</v>
      </c>
    </row>
    <row r="190" ht="112.5" spans="1:11">
      <c r="A190" s="50"/>
      <c r="B190" s="51"/>
      <c r="C190" s="52"/>
      <c r="D190" s="46" t="s">
        <v>3295</v>
      </c>
      <c r="E190" s="46" t="s">
        <v>3307</v>
      </c>
      <c r="F190" s="47" t="s">
        <v>3768</v>
      </c>
      <c r="G190" s="48" t="s">
        <v>3313</v>
      </c>
      <c r="H190" s="49" t="s">
        <v>3318</v>
      </c>
      <c r="I190" s="48" t="s">
        <v>3310</v>
      </c>
      <c r="J190" s="46" t="s">
        <v>3301</v>
      </c>
      <c r="K190" s="47" t="s">
        <v>3769</v>
      </c>
    </row>
    <row r="191" ht="37.5" spans="1:11">
      <c r="A191" s="50"/>
      <c r="B191" s="51"/>
      <c r="C191" s="52"/>
      <c r="D191" s="46" t="s">
        <v>3295</v>
      </c>
      <c r="E191" s="46" t="s">
        <v>3316</v>
      </c>
      <c r="F191" s="47" t="s">
        <v>3770</v>
      </c>
      <c r="G191" s="48" t="s">
        <v>3313</v>
      </c>
      <c r="H191" s="49" t="s">
        <v>3350</v>
      </c>
      <c r="I191" s="46" t="s">
        <v>3395</v>
      </c>
      <c r="J191" s="46" t="s">
        <v>3301</v>
      </c>
      <c r="K191" s="47" t="s">
        <v>3771</v>
      </c>
    </row>
    <row r="192" ht="112.5" spans="1:11">
      <c r="A192" s="50"/>
      <c r="B192" s="51"/>
      <c r="C192" s="52"/>
      <c r="D192" s="46" t="s">
        <v>3320</v>
      </c>
      <c r="E192" s="46" t="s">
        <v>3321</v>
      </c>
      <c r="F192" s="47" t="s">
        <v>3772</v>
      </c>
      <c r="G192" s="48" t="s">
        <v>3313</v>
      </c>
      <c r="H192" s="47" t="s">
        <v>3773</v>
      </c>
      <c r="I192" s="46" t="s">
        <v>3419</v>
      </c>
      <c r="J192" s="46" t="s">
        <v>3329</v>
      </c>
      <c r="K192" s="47" t="s">
        <v>3774</v>
      </c>
    </row>
    <row r="193" ht="112.5" spans="1:11">
      <c r="A193" s="50"/>
      <c r="B193" s="51"/>
      <c r="C193" s="52"/>
      <c r="D193" s="46" t="s">
        <v>3320</v>
      </c>
      <c r="E193" s="46" t="s">
        <v>3326</v>
      </c>
      <c r="F193" s="47" t="s">
        <v>3775</v>
      </c>
      <c r="G193" s="48" t="s">
        <v>3313</v>
      </c>
      <c r="H193" s="47" t="s">
        <v>3776</v>
      </c>
      <c r="I193" s="46" t="s">
        <v>3395</v>
      </c>
      <c r="J193" s="46" t="s">
        <v>3329</v>
      </c>
      <c r="K193" s="47" t="s">
        <v>3777</v>
      </c>
    </row>
    <row r="194" ht="93.75" spans="1:11">
      <c r="A194" s="53"/>
      <c r="B194" s="54"/>
      <c r="C194" s="55"/>
      <c r="D194" s="46" t="s">
        <v>3331</v>
      </c>
      <c r="E194" s="46" t="s">
        <v>3332</v>
      </c>
      <c r="F194" s="47" t="s">
        <v>3778</v>
      </c>
      <c r="G194" s="48" t="s">
        <v>3313</v>
      </c>
      <c r="H194" s="49" t="s">
        <v>3309</v>
      </c>
      <c r="I194" s="48" t="s">
        <v>3310</v>
      </c>
      <c r="J194" s="46" t="s">
        <v>3301</v>
      </c>
      <c r="K194" s="47" t="s">
        <v>3779</v>
      </c>
    </row>
    <row r="195" ht="37.5" spans="1:11">
      <c r="A195" s="43" t="s">
        <v>3780</v>
      </c>
      <c r="B195" s="44">
        <v>500</v>
      </c>
      <c r="C195" s="43" t="s">
        <v>3781</v>
      </c>
      <c r="D195" s="46" t="s">
        <v>3295</v>
      </c>
      <c r="E195" s="46" t="s">
        <v>3296</v>
      </c>
      <c r="F195" s="47" t="s">
        <v>3782</v>
      </c>
      <c r="G195" s="48" t="s">
        <v>3298</v>
      </c>
      <c r="H195" s="49" t="s">
        <v>3783</v>
      </c>
      <c r="I195" s="46" t="s">
        <v>3647</v>
      </c>
      <c r="J195" s="46" t="s">
        <v>3301</v>
      </c>
      <c r="K195" s="47" t="s">
        <v>3784</v>
      </c>
    </row>
    <row r="196" ht="37.5" spans="1:11">
      <c r="A196" s="50"/>
      <c r="B196" s="51"/>
      <c r="C196" s="52"/>
      <c r="D196" s="46" t="s">
        <v>3295</v>
      </c>
      <c r="E196" s="46" t="s">
        <v>3296</v>
      </c>
      <c r="F196" s="47" t="s">
        <v>3785</v>
      </c>
      <c r="G196" s="48" t="s">
        <v>3298</v>
      </c>
      <c r="H196" s="49" t="s">
        <v>3786</v>
      </c>
      <c r="I196" s="46" t="s">
        <v>3404</v>
      </c>
      <c r="J196" s="46" t="s">
        <v>3301</v>
      </c>
      <c r="K196" s="47" t="s">
        <v>3787</v>
      </c>
    </row>
    <row r="197" ht="37.5" spans="1:11">
      <c r="A197" s="50"/>
      <c r="B197" s="51"/>
      <c r="C197" s="52"/>
      <c r="D197" s="46" t="s">
        <v>3295</v>
      </c>
      <c r="E197" s="46" t="s">
        <v>3296</v>
      </c>
      <c r="F197" s="47" t="s">
        <v>3788</v>
      </c>
      <c r="G197" s="48" t="s">
        <v>3298</v>
      </c>
      <c r="H197" s="49" t="s">
        <v>3789</v>
      </c>
      <c r="I197" s="46" t="s">
        <v>3404</v>
      </c>
      <c r="J197" s="46" t="s">
        <v>3301</v>
      </c>
      <c r="K197" s="47" t="s">
        <v>3790</v>
      </c>
    </row>
    <row r="198" ht="56.25" spans="1:11">
      <c r="A198" s="50"/>
      <c r="B198" s="51"/>
      <c r="C198" s="52"/>
      <c r="D198" s="46" t="s">
        <v>3295</v>
      </c>
      <c r="E198" s="46" t="s">
        <v>3296</v>
      </c>
      <c r="F198" s="47" t="s">
        <v>3791</v>
      </c>
      <c r="G198" s="48" t="s">
        <v>3313</v>
      </c>
      <c r="H198" s="49" t="s">
        <v>3792</v>
      </c>
      <c r="I198" s="46" t="s">
        <v>3373</v>
      </c>
      <c r="J198" s="46" t="s">
        <v>3301</v>
      </c>
      <c r="K198" s="47" t="s">
        <v>3793</v>
      </c>
    </row>
    <row r="199" ht="56.25" spans="1:11">
      <c r="A199" s="50"/>
      <c r="B199" s="51"/>
      <c r="C199" s="52"/>
      <c r="D199" s="46" t="s">
        <v>3295</v>
      </c>
      <c r="E199" s="46" t="s">
        <v>3296</v>
      </c>
      <c r="F199" s="47" t="s">
        <v>3794</v>
      </c>
      <c r="G199" s="48" t="s">
        <v>3298</v>
      </c>
      <c r="H199" s="49" t="s">
        <v>3795</v>
      </c>
      <c r="I199" s="46" t="s">
        <v>3647</v>
      </c>
      <c r="J199" s="46" t="s">
        <v>3301</v>
      </c>
      <c r="K199" s="47" t="s">
        <v>3796</v>
      </c>
    </row>
    <row r="200" ht="37.5" spans="1:11">
      <c r="A200" s="50"/>
      <c r="B200" s="51"/>
      <c r="C200" s="52"/>
      <c r="D200" s="46" t="s">
        <v>3295</v>
      </c>
      <c r="E200" s="46" t="s">
        <v>3296</v>
      </c>
      <c r="F200" s="47" t="s">
        <v>3797</v>
      </c>
      <c r="G200" s="48" t="s">
        <v>3298</v>
      </c>
      <c r="H200" s="49" t="s">
        <v>3798</v>
      </c>
      <c r="I200" s="46" t="s">
        <v>3745</v>
      </c>
      <c r="J200" s="46" t="s">
        <v>3301</v>
      </c>
      <c r="K200" s="47" t="s">
        <v>3799</v>
      </c>
    </row>
    <row r="201" ht="37.5" spans="1:11">
      <c r="A201" s="50"/>
      <c r="B201" s="51"/>
      <c r="C201" s="52"/>
      <c r="D201" s="46" t="s">
        <v>3295</v>
      </c>
      <c r="E201" s="46" t="s">
        <v>3307</v>
      </c>
      <c r="F201" s="47" t="s">
        <v>3768</v>
      </c>
      <c r="G201" s="48" t="s">
        <v>3313</v>
      </c>
      <c r="H201" s="49" t="s">
        <v>3318</v>
      </c>
      <c r="I201" s="48" t="s">
        <v>3310</v>
      </c>
      <c r="J201" s="46" t="s">
        <v>3301</v>
      </c>
      <c r="K201" s="47" t="s">
        <v>3800</v>
      </c>
    </row>
    <row r="202" ht="37.5" spans="1:11">
      <c r="A202" s="50"/>
      <c r="B202" s="51"/>
      <c r="C202" s="52"/>
      <c r="D202" s="46" t="s">
        <v>3295</v>
      </c>
      <c r="E202" s="46" t="s">
        <v>3316</v>
      </c>
      <c r="F202" s="47" t="s">
        <v>3801</v>
      </c>
      <c r="G202" s="48" t="s">
        <v>3313</v>
      </c>
      <c r="H202" s="49" t="s">
        <v>3318</v>
      </c>
      <c r="I202" s="48" t="s">
        <v>3310</v>
      </c>
      <c r="J202" s="46" t="s">
        <v>3301</v>
      </c>
      <c r="K202" s="47" t="s">
        <v>3802</v>
      </c>
    </row>
    <row r="203" ht="56.25" spans="1:11">
      <c r="A203" s="50"/>
      <c r="B203" s="51"/>
      <c r="C203" s="52"/>
      <c r="D203" s="46" t="s">
        <v>3295</v>
      </c>
      <c r="E203" s="46" t="s">
        <v>3316</v>
      </c>
      <c r="F203" s="47" t="s">
        <v>3803</v>
      </c>
      <c r="G203" s="48" t="s">
        <v>3313</v>
      </c>
      <c r="H203" s="49" t="s">
        <v>3318</v>
      </c>
      <c r="I203" s="48" t="s">
        <v>3310</v>
      </c>
      <c r="J203" s="46" t="s">
        <v>3301</v>
      </c>
      <c r="K203" s="47" t="s">
        <v>3804</v>
      </c>
    </row>
    <row r="204" ht="56.25" spans="1:11">
      <c r="A204" s="50"/>
      <c r="B204" s="51"/>
      <c r="C204" s="52"/>
      <c r="D204" s="46" t="s">
        <v>3320</v>
      </c>
      <c r="E204" s="46" t="s">
        <v>3321</v>
      </c>
      <c r="F204" s="47" t="s">
        <v>3805</v>
      </c>
      <c r="G204" s="48" t="s">
        <v>3298</v>
      </c>
      <c r="H204" s="49" t="s">
        <v>3711</v>
      </c>
      <c r="I204" s="48" t="s">
        <v>3310</v>
      </c>
      <c r="J204" s="46" t="s">
        <v>3301</v>
      </c>
      <c r="K204" s="47" t="s">
        <v>3806</v>
      </c>
    </row>
    <row r="205" ht="56.25" spans="1:11">
      <c r="A205" s="50"/>
      <c r="B205" s="51"/>
      <c r="C205" s="52"/>
      <c r="D205" s="46" t="s">
        <v>3320</v>
      </c>
      <c r="E205" s="46" t="s">
        <v>3321</v>
      </c>
      <c r="F205" s="47" t="s">
        <v>3807</v>
      </c>
      <c r="G205" s="48" t="s">
        <v>3298</v>
      </c>
      <c r="H205" s="49" t="s">
        <v>3711</v>
      </c>
      <c r="I205" s="48" t="s">
        <v>3310</v>
      </c>
      <c r="J205" s="46" t="s">
        <v>3301</v>
      </c>
      <c r="K205" s="47" t="s">
        <v>3808</v>
      </c>
    </row>
    <row r="206" ht="56.25" spans="1:11">
      <c r="A206" s="50"/>
      <c r="B206" s="51"/>
      <c r="C206" s="52"/>
      <c r="D206" s="46" t="s">
        <v>3320</v>
      </c>
      <c r="E206" s="46" t="s">
        <v>3321</v>
      </c>
      <c r="F206" s="47" t="s">
        <v>3809</v>
      </c>
      <c r="G206" s="48" t="s">
        <v>3313</v>
      </c>
      <c r="H206" s="47" t="s">
        <v>3000</v>
      </c>
      <c r="I206" s="46" t="s">
        <v>3810</v>
      </c>
      <c r="J206" s="46" t="s">
        <v>3329</v>
      </c>
      <c r="K206" s="47" t="s">
        <v>3811</v>
      </c>
    </row>
    <row r="207" ht="56.25" spans="1:11">
      <c r="A207" s="50"/>
      <c r="B207" s="51"/>
      <c r="C207" s="52"/>
      <c r="D207" s="46" t="s">
        <v>3331</v>
      </c>
      <c r="E207" s="46" t="s">
        <v>3332</v>
      </c>
      <c r="F207" s="47" t="s">
        <v>3812</v>
      </c>
      <c r="G207" s="48" t="s">
        <v>3298</v>
      </c>
      <c r="H207" s="49" t="s">
        <v>3384</v>
      </c>
      <c r="I207" s="48" t="s">
        <v>3310</v>
      </c>
      <c r="J207" s="46" t="s">
        <v>3301</v>
      </c>
      <c r="K207" s="47" t="s">
        <v>3813</v>
      </c>
    </row>
    <row r="208" ht="56.25" spans="1:11">
      <c r="A208" s="53"/>
      <c r="B208" s="54"/>
      <c r="C208" s="55"/>
      <c r="D208" s="46" t="s">
        <v>3331</v>
      </c>
      <c r="E208" s="46" t="s">
        <v>3332</v>
      </c>
      <c r="F208" s="47" t="s">
        <v>3814</v>
      </c>
      <c r="G208" s="48" t="s">
        <v>3298</v>
      </c>
      <c r="H208" s="49" t="s">
        <v>3384</v>
      </c>
      <c r="I208" s="48" t="s">
        <v>3310</v>
      </c>
      <c r="J208" s="46" t="s">
        <v>3301</v>
      </c>
      <c r="K208" s="47" t="s">
        <v>3815</v>
      </c>
    </row>
    <row r="209" ht="37.5" spans="1:11">
      <c r="A209" s="43" t="s">
        <v>3816</v>
      </c>
      <c r="B209" s="44">
        <v>750</v>
      </c>
      <c r="C209" s="43" t="s">
        <v>3817</v>
      </c>
      <c r="D209" s="46" t="s">
        <v>3295</v>
      </c>
      <c r="E209" s="46" t="s">
        <v>3296</v>
      </c>
      <c r="F209" s="47" t="s">
        <v>3818</v>
      </c>
      <c r="G209" s="48" t="s">
        <v>3313</v>
      </c>
      <c r="H209" s="49" t="s">
        <v>3529</v>
      </c>
      <c r="I209" s="46" t="s">
        <v>3819</v>
      </c>
      <c r="J209" s="46" t="s">
        <v>3301</v>
      </c>
      <c r="K209" s="47" t="s">
        <v>3820</v>
      </c>
    </row>
    <row r="210" ht="37.5" spans="1:11">
      <c r="A210" s="50"/>
      <c r="B210" s="51"/>
      <c r="C210" s="52"/>
      <c r="D210" s="46" t="s">
        <v>3295</v>
      </c>
      <c r="E210" s="46" t="s">
        <v>3296</v>
      </c>
      <c r="F210" s="47" t="s">
        <v>3821</v>
      </c>
      <c r="G210" s="48" t="s">
        <v>3298</v>
      </c>
      <c r="H210" s="49" t="s">
        <v>3529</v>
      </c>
      <c r="I210" s="46" t="s">
        <v>3819</v>
      </c>
      <c r="J210" s="46" t="s">
        <v>3301</v>
      </c>
      <c r="K210" s="47" t="s">
        <v>3822</v>
      </c>
    </row>
    <row r="211" ht="37.5" spans="1:11">
      <c r="A211" s="50"/>
      <c r="B211" s="51"/>
      <c r="C211" s="52"/>
      <c r="D211" s="46" t="s">
        <v>3295</v>
      </c>
      <c r="E211" s="46" t="s">
        <v>3296</v>
      </c>
      <c r="F211" s="47" t="s">
        <v>3823</v>
      </c>
      <c r="G211" s="48" t="s">
        <v>3298</v>
      </c>
      <c r="H211" s="49" t="s">
        <v>3824</v>
      </c>
      <c r="I211" s="46" t="s">
        <v>3404</v>
      </c>
      <c r="J211" s="46" t="s">
        <v>3301</v>
      </c>
      <c r="K211" s="47" t="s">
        <v>3825</v>
      </c>
    </row>
    <row r="212" ht="37.5" spans="1:11">
      <c r="A212" s="50"/>
      <c r="B212" s="51"/>
      <c r="C212" s="52"/>
      <c r="D212" s="46" t="s">
        <v>3295</v>
      </c>
      <c r="E212" s="46" t="s">
        <v>3296</v>
      </c>
      <c r="F212" s="47" t="s">
        <v>3826</v>
      </c>
      <c r="G212" s="48" t="s">
        <v>3313</v>
      </c>
      <c r="H212" s="49" t="s">
        <v>3592</v>
      </c>
      <c r="I212" s="46" t="s">
        <v>3745</v>
      </c>
      <c r="J212" s="46" t="s">
        <v>3301</v>
      </c>
      <c r="K212" s="47" t="s">
        <v>3827</v>
      </c>
    </row>
    <row r="213" ht="56.25" spans="1:11">
      <c r="A213" s="50"/>
      <c r="B213" s="51"/>
      <c r="C213" s="52"/>
      <c r="D213" s="46" t="s">
        <v>3295</v>
      </c>
      <c r="E213" s="46" t="s">
        <v>3307</v>
      </c>
      <c r="F213" s="47" t="s">
        <v>3828</v>
      </c>
      <c r="G213" s="48" t="s">
        <v>3313</v>
      </c>
      <c r="H213" s="47" t="s">
        <v>3829</v>
      </c>
      <c r="I213" s="46" t="s">
        <v>3419</v>
      </c>
      <c r="J213" s="46" t="s">
        <v>3329</v>
      </c>
      <c r="K213" s="47" t="s">
        <v>3830</v>
      </c>
    </row>
    <row r="214" ht="112.5" spans="1:11">
      <c r="A214" s="50"/>
      <c r="B214" s="51"/>
      <c r="C214" s="52"/>
      <c r="D214" s="46" t="s">
        <v>3320</v>
      </c>
      <c r="E214" s="46" t="s">
        <v>3321</v>
      </c>
      <c r="F214" s="47" t="s">
        <v>3831</v>
      </c>
      <c r="G214" s="48" t="s">
        <v>3313</v>
      </c>
      <c r="H214" s="47" t="s">
        <v>3832</v>
      </c>
      <c r="I214" s="46" t="s">
        <v>3419</v>
      </c>
      <c r="J214" s="46" t="s">
        <v>3329</v>
      </c>
      <c r="K214" s="47" t="s">
        <v>3833</v>
      </c>
    </row>
    <row r="215" ht="75" spans="1:11">
      <c r="A215" s="50"/>
      <c r="B215" s="51"/>
      <c r="C215" s="52"/>
      <c r="D215" s="46" t="s">
        <v>3320</v>
      </c>
      <c r="E215" s="46" t="s">
        <v>3453</v>
      </c>
      <c r="F215" s="47" t="s">
        <v>3834</v>
      </c>
      <c r="G215" s="48" t="s">
        <v>3313</v>
      </c>
      <c r="H215" s="47" t="s">
        <v>3832</v>
      </c>
      <c r="I215" s="46" t="s">
        <v>3419</v>
      </c>
      <c r="J215" s="46" t="s">
        <v>3329</v>
      </c>
      <c r="K215" s="47" t="s">
        <v>3835</v>
      </c>
    </row>
    <row r="216" ht="56.25" spans="1:11">
      <c r="A216" s="50"/>
      <c r="B216" s="51"/>
      <c r="C216" s="52"/>
      <c r="D216" s="46" t="s">
        <v>3320</v>
      </c>
      <c r="E216" s="46" t="s">
        <v>3326</v>
      </c>
      <c r="F216" s="47" t="s">
        <v>3836</v>
      </c>
      <c r="G216" s="48" t="s">
        <v>3313</v>
      </c>
      <c r="H216" s="47" t="s">
        <v>3424</v>
      </c>
      <c r="I216" s="46" t="s">
        <v>3419</v>
      </c>
      <c r="J216" s="46" t="s">
        <v>3329</v>
      </c>
      <c r="K216" s="47" t="s">
        <v>3837</v>
      </c>
    </row>
    <row r="217" ht="56.25" spans="1:11">
      <c r="A217" s="53"/>
      <c r="B217" s="54"/>
      <c r="C217" s="55"/>
      <c r="D217" s="46" t="s">
        <v>3331</v>
      </c>
      <c r="E217" s="46" t="s">
        <v>3332</v>
      </c>
      <c r="F217" s="47" t="s">
        <v>3838</v>
      </c>
      <c r="G217" s="48" t="s">
        <v>3298</v>
      </c>
      <c r="H217" s="49" t="s">
        <v>3334</v>
      </c>
      <c r="I217" s="48" t="s">
        <v>3310</v>
      </c>
      <c r="J217" s="46" t="s">
        <v>3301</v>
      </c>
      <c r="K217" s="47" t="s">
        <v>3839</v>
      </c>
    </row>
    <row r="218" spans="1:1">
      <c r="A218" s="77" t="s">
        <v>3840</v>
      </c>
    </row>
    <row r="219" ht="56.25" spans="1:11">
      <c r="A219" s="58" t="s">
        <v>3841</v>
      </c>
      <c r="B219" s="58">
        <v>541</v>
      </c>
      <c r="C219" s="78" t="s">
        <v>3842</v>
      </c>
      <c r="D219" s="59" t="s">
        <v>3295</v>
      </c>
      <c r="E219" s="46" t="s">
        <v>3316</v>
      </c>
      <c r="F219" s="47" t="s">
        <v>3843</v>
      </c>
      <c r="G219" s="48" t="s">
        <v>3298</v>
      </c>
      <c r="H219" s="49" t="s">
        <v>3334</v>
      </c>
      <c r="I219" s="48" t="s">
        <v>3310</v>
      </c>
      <c r="J219" s="46" t="s">
        <v>3301</v>
      </c>
      <c r="K219" s="47" t="s">
        <v>3844</v>
      </c>
    </row>
    <row r="220" ht="56.25" spans="1:11">
      <c r="A220" s="58"/>
      <c r="B220" s="58"/>
      <c r="C220" s="79"/>
      <c r="D220" s="59" t="s">
        <v>3320</v>
      </c>
      <c r="E220" s="46" t="s">
        <v>3321</v>
      </c>
      <c r="F220" s="47" t="s">
        <v>3845</v>
      </c>
      <c r="G220" s="48" t="s">
        <v>3313</v>
      </c>
      <c r="H220" s="47" t="s">
        <v>3846</v>
      </c>
      <c r="I220" s="46" t="s">
        <v>3419</v>
      </c>
      <c r="J220" s="46" t="s">
        <v>3329</v>
      </c>
      <c r="K220" s="47" t="s">
        <v>3847</v>
      </c>
    </row>
    <row r="221" ht="56.25" spans="1:11">
      <c r="A221" s="58"/>
      <c r="B221" s="58"/>
      <c r="C221" s="79"/>
      <c r="D221" s="59" t="s">
        <v>3320</v>
      </c>
      <c r="E221" s="46" t="s">
        <v>3326</v>
      </c>
      <c r="F221" s="47" t="s">
        <v>3848</v>
      </c>
      <c r="G221" s="48" t="s">
        <v>3313</v>
      </c>
      <c r="H221" s="47" t="s">
        <v>3849</v>
      </c>
      <c r="I221" s="46" t="s">
        <v>3419</v>
      </c>
      <c r="J221" s="46" t="s">
        <v>3329</v>
      </c>
      <c r="K221" s="47" t="s">
        <v>3850</v>
      </c>
    </row>
    <row r="222" ht="37.5" spans="1:11">
      <c r="A222" s="58"/>
      <c r="B222" s="58"/>
      <c r="C222" s="79"/>
      <c r="D222" s="59" t="s">
        <v>3331</v>
      </c>
      <c r="E222" s="46" t="s">
        <v>3332</v>
      </c>
      <c r="F222" s="47" t="s">
        <v>3851</v>
      </c>
      <c r="G222" s="48" t="s">
        <v>3298</v>
      </c>
      <c r="H222" s="49" t="s">
        <v>3334</v>
      </c>
      <c r="I222" s="48" t="s">
        <v>3310</v>
      </c>
      <c r="J222" s="46" t="s">
        <v>3301</v>
      </c>
      <c r="K222" s="47" t="s">
        <v>3852</v>
      </c>
    </row>
    <row r="223" ht="37.5" spans="1:1">
      <c r="A223" s="60" t="s">
        <v>3853</v>
      </c>
    </row>
    <row r="224" ht="56.25" spans="1:11">
      <c r="A224" s="45" t="s">
        <v>3854</v>
      </c>
      <c r="B224" s="44">
        <v>139</v>
      </c>
      <c r="C224" s="45" t="s">
        <v>3855</v>
      </c>
      <c r="D224" s="46" t="s">
        <v>3295</v>
      </c>
      <c r="E224" s="46" t="s">
        <v>3296</v>
      </c>
      <c r="F224" s="47" t="s">
        <v>3856</v>
      </c>
      <c r="G224" s="48" t="s">
        <v>3313</v>
      </c>
      <c r="H224" s="49" t="s">
        <v>3857</v>
      </c>
      <c r="I224" s="46" t="s">
        <v>3858</v>
      </c>
      <c r="J224" s="46" t="s">
        <v>3329</v>
      </c>
      <c r="K224" s="47" t="s">
        <v>3859</v>
      </c>
    </row>
    <row r="225" ht="168.75" spans="1:11">
      <c r="A225" s="50"/>
      <c r="B225" s="51"/>
      <c r="C225" s="52"/>
      <c r="D225" s="46" t="s">
        <v>3295</v>
      </c>
      <c r="E225" s="46" t="s">
        <v>3296</v>
      </c>
      <c r="F225" s="47" t="s">
        <v>3370</v>
      </c>
      <c r="G225" s="48" t="s">
        <v>3313</v>
      </c>
      <c r="H225" s="49" t="s">
        <v>3318</v>
      </c>
      <c r="I225" s="48" t="s">
        <v>3310</v>
      </c>
      <c r="J225" s="46" t="s">
        <v>3329</v>
      </c>
      <c r="K225" s="47" t="s">
        <v>3371</v>
      </c>
    </row>
    <row r="226" ht="93.75" spans="1:11">
      <c r="A226" s="50"/>
      <c r="B226" s="51"/>
      <c r="C226" s="52"/>
      <c r="D226" s="46" t="s">
        <v>3295</v>
      </c>
      <c r="E226" s="46" t="s">
        <v>3296</v>
      </c>
      <c r="F226" s="47" t="s">
        <v>3372</v>
      </c>
      <c r="G226" s="48" t="s">
        <v>3298</v>
      </c>
      <c r="H226" s="49" t="s">
        <v>3350</v>
      </c>
      <c r="I226" s="46" t="s">
        <v>3860</v>
      </c>
      <c r="J226" s="46" t="s">
        <v>3301</v>
      </c>
      <c r="K226" s="47" t="s">
        <v>3374</v>
      </c>
    </row>
    <row r="227" ht="168.75" spans="1:11">
      <c r="A227" s="50"/>
      <c r="B227" s="51"/>
      <c r="C227" s="52"/>
      <c r="D227" s="46" t="s">
        <v>3295</v>
      </c>
      <c r="E227" s="46" t="s">
        <v>3296</v>
      </c>
      <c r="F227" s="47" t="s">
        <v>3685</v>
      </c>
      <c r="G227" s="48" t="s">
        <v>3313</v>
      </c>
      <c r="H227" s="49" t="s">
        <v>3318</v>
      </c>
      <c r="I227" s="48" t="s">
        <v>3310</v>
      </c>
      <c r="J227" s="46" t="s">
        <v>3329</v>
      </c>
      <c r="K227" s="47" t="s">
        <v>3686</v>
      </c>
    </row>
    <row r="228" ht="56.25" spans="1:11">
      <c r="A228" s="50"/>
      <c r="B228" s="51"/>
      <c r="C228" s="52"/>
      <c r="D228" s="46" t="s">
        <v>3295</v>
      </c>
      <c r="E228" s="46" t="s">
        <v>3307</v>
      </c>
      <c r="F228" s="47" t="s">
        <v>3375</v>
      </c>
      <c r="G228" s="48" t="s">
        <v>3313</v>
      </c>
      <c r="H228" s="49" t="s">
        <v>3377</v>
      </c>
      <c r="I228" s="48" t="s">
        <v>3310</v>
      </c>
      <c r="J228" s="46" t="s">
        <v>3329</v>
      </c>
      <c r="K228" s="47" t="s">
        <v>3378</v>
      </c>
    </row>
    <row r="229" ht="150" spans="1:11">
      <c r="A229" s="50"/>
      <c r="B229" s="51"/>
      <c r="C229" s="52"/>
      <c r="D229" s="46" t="s">
        <v>3295</v>
      </c>
      <c r="E229" s="46" t="s">
        <v>3307</v>
      </c>
      <c r="F229" s="47" t="s">
        <v>3379</v>
      </c>
      <c r="G229" s="48" t="s">
        <v>3313</v>
      </c>
      <c r="H229" s="49" t="s">
        <v>3334</v>
      </c>
      <c r="I229" s="48" t="s">
        <v>3310</v>
      </c>
      <c r="J229" s="46" t="s">
        <v>3329</v>
      </c>
      <c r="K229" s="47" t="s">
        <v>3380</v>
      </c>
    </row>
    <row r="230" ht="131.25" spans="1:11">
      <c r="A230" s="50"/>
      <c r="B230" s="51"/>
      <c r="C230" s="52"/>
      <c r="D230" s="46" t="s">
        <v>3295</v>
      </c>
      <c r="E230" s="46" t="s">
        <v>3307</v>
      </c>
      <c r="F230" s="47" t="s">
        <v>3861</v>
      </c>
      <c r="G230" s="48" t="s">
        <v>3313</v>
      </c>
      <c r="H230" s="49" t="s">
        <v>3441</v>
      </c>
      <c r="I230" s="48" t="s">
        <v>3310</v>
      </c>
      <c r="J230" s="46" t="s">
        <v>3329</v>
      </c>
      <c r="K230" s="47" t="s">
        <v>3862</v>
      </c>
    </row>
    <row r="231" ht="131.25" spans="1:11">
      <c r="A231" s="50"/>
      <c r="B231" s="51"/>
      <c r="C231" s="52"/>
      <c r="D231" s="46" t="s">
        <v>3295</v>
      </c>
      <c r="E231" s="46" t="s">
        <v>3316</v>
      </c>
      <c r="F231" s="47" t="s">
        <v>3381</v>
      </c>
      <c r="G231" s="48" t="s">
        <v>3313</v>
      </c>
      <c r="H231" s="49" t="s">
        <v>3639</v>
      </c>
      <c r="I231" s="48" t="s">
        <v>3310</v>
      </c>
      <c r="J231" s="46" t="s">
        <v>3329</v>
      </c>
      <c r="K231" s="47" t="s">
        <v>3382</v>
      </c>
    </row>
    <row r="232" ht="150" spans="1:11">
      <c r="A232" s="50"/>
      <c r="B232" s="51"/>
      <c r="C232" s="52"/>
      <c r="D232" s="46" t="s">
        <v>3295</v>
      </c>
      <c r="E232" s="46" t="s">
        <v>3316</v>
      </c>
      <c r="F232" s="47" t="s">
        <v>3863</v>
      </c>
      <c r="G232" s="48" t="s">
        <v>3313</v>
      </c>
      <c r="H232" s="49" t="s">
        <v>3318</v>
      </c>
      <c r="I232" s="48" t="s">
        <v>3310</v>
      </c>
      <c r="J232" s="46" t="s">
        <v>3329</v>
      </c>
      <c r="K232" s="47" t="s">
        <v>3640</v>
      </c>
    </row>
    <row r="233" ht="112.5" spans="1:11">
      <c r="A233" s="50"/>
      <c r="B233" s="51"/>
      <c r="C233" s="52"/>
      <c r="D233" s="46" t="s">
        <v>3295</v>
      </c>
      <c r="E233" s="46" t="s">
        <v>3316</v>
      </c>
      <c r="F233" s="47" t="s">
        <v>3383</v>
      </c>
      <c r="G233" s="48" t="s">
        <v>3313</v>
      </c>
      <c r="H233" s="49" t="s">
        <v>3318</v>
      </c>
      <c r="I233" s="48" t="s">
        <v>3310</v>
      </c>
      <c r="J233" s="46" t="s">
        <v>3329</v>
      </c>
      <c r="K233" s="47" t="s">
        <v>3385</v>
      </c>
    </row>
    <row r="234" ht="168.75" spans="1:11">
      <c r="A234" s="50"/>
      <c r="B234" s="51"/>
      <c r="C234" s="52"/>
      <c r="D234" s="46" t="s">
        <v>3320</v>
      </c>
      <c r="E234" s="46" t="s">
        <v>3321</v>
      </c>
      <c r="F234" s="47" t="s">
        <v>3386</v>
      </c>
      <c r="G234" s="48" t="s">
        <v>3313</v>
      </c>
      <c r="H234" s="49" t="s">
        <v>3318</v>
      </c>
      <c r="I234" s="48" t="s">
        <v>3310</v>
      </c>
      <c r="J234" s="46" t="s">
        <v>3329</v>
      </c>
      <c r="K234" s="47" t="s">
        <v>3388</v>
      </c>
    </row>
    <row r="235" ht="168.75" spans="1:11">
      <c r="A235" s="50"/>
      <c r="B235" s="51"/>
      <c r="C235" s="52"/>
      <c r="D235" s="46" t="s">
        <v>3320</v>
      </c>
      <c r="E235" s="46" t="s">
        <v>3321</v>
      </c>
      <c r="F235" s="47" t="s">
        <v>3389</v>
      </c>
      <c r="G235" s="48" t="s">
        <v>3313</v>
      </c>
      <c r="H235" s="49" t="s">
        <v>3318</v>
      </c>
      <c r="I235" s="48" t="s">
        <v>3310</v>
      </c>
      <c r="J235" s="46" t="s">
        <v>3329</v>
      </c>
      <c r="K235" s="47" t="s">
        <v>3390</v>
      </c>
    </row>
    <row r="236" ht="187.5" spans="1:11">
      <c r="A236" s="50"/>
      <c r="B236" s="51"/>
      <c r="C236" s="52"/>
      <c r="D236" s="46" t="s">
        <v>3320</v>
      </c>
      <c r="E236" s="46" t="s">
        <v>3321</v>
      </c>
      <c r="F236" s="47" t="s">
        <v>3391</v>
      </c>
      <c r="G236" s="48" t="s">
        <v>3313</v>
      </c>
      <c r="H236" s="49" t="s">
        <v>3309</v>
      </c>
      <c r="I236" s="48" t="s">
        <v>3310</v>
      </c>
      <c r="J236" s="46" t="s">
        <v>3329</v>
      </c>
      <c r="K236" s="47" t="s">
        <v>3392</v>
      </c>
    </row>
    <row r="237" ht="75" spans="1:11">
      <c r="A237" s="50"/>
      <c r="B237" s="51"/>
      <c r="C237" s="52"/>
      <c r="D237" s="46" t="s">
        <v>3320</v>
      </c>
      <c r="E237" s="46" t="s">
        <v>3326</v>
      </c>
      <c r="F237" s="47" t="s">
        <v>3393</v>
      </c>
      <c r="G237" s="48" t="s">
        <v>3313</v>
      </c>
      <c r="H237" s="49" t="s">
        <v>3534</v>
      </c>
      <c r="I237" s="46" t="s">
        <v>3395</v>
      </c>
      <c r="J237" s="46" t="s">
        <v>3301</v>
      </c>
      <c r="K237" s="47" t="s">
        <v>3396</v>
      </c>
    </row>
    <row r="238" ht="206.25" spans="1:11">
      <c r="A238" s="53"/>
      <c r="B238" s="54"/>
      <c r="C238" s="55"/>
      <c r="D238" s="46" t="s">
        <v>3331</v>
      </c>
      <c r="E238" s="46" t="s">
        <v>3332</v>
      </c>
      <c r="F238" s="47" t="s">
        <v>3397</v>
      </c>
      <c r="G238" s="48" t="s">
        <v>3313</v>
      </c>
      <c r="H238" s="49" t="s">
        <v>3309</v>
      </c>
      <c r="I238" s="48" t="s">
        <v>3310</v>
      </c>
      <c r="J238" s="46" t="s">
        <v>3329</v>
      </c>
      <c r="K238" s="47" t="s">
        <v>3398</v>
      </c>
    </row>
  </sheetData>
  <mergeCells count="83">
    <mergeCell ref="A2:K2"/>
    <mergeCell ref="A7:A14"/>
    <mergeCell ref="A15:A26"/>
    <mergeCell ref="A28:A38"/>
    <mergeCell ref="A40:A48"/>
    <mergeCell ref="A49:A57"/>
    <mergeCell ref="A58:A66"/>
    <mergeCell ref="A68:A73"/>
    <mergeCell ref="A75:A79"/>
    <mergeCell ref="A81:A89"/>
    <mergeCell ref="A90:A99"/>
    <mergeCell ref="A100:A107"/>
    <mergeCell ref="A109:A123"/>
    <mergeCell ref="A124:A128"/>
    <mergeCell ref="A130:A135"/>
    <mergeCell ref="A137:A144"/>
    <mergeCell ref="A146:A150"/>
    <mergeCell ref="A151:A158"/>
    <mergeCell ref="A160:A171"/>
    <mergeCell ref="A172:A177"/>
    <mergeCell ref="A179:A186"/>
    <mergeCell ref="A187:A194"/>
    <mergeCell ref="A195:A208"/>
    <mergeCell ref="A209:A217"/>
    <mergeCell ref="A219:A222"/>
    <mergeCell ref="A224:A238"/>
    <mergeCell ref="B7:B14"/>
    <mergeCell ref="B15:B26"/>
    <mergeCell ref="B28:B38"/>
    <mergeCell ref="B40:B48"/>
    <mergeCell ref="B49:B57"/>
    <mergeCell ref="B58:B66"/>
    <mergeCell ref="B68:B73"/>
    <mergeCell ref="B75:B79"/>
    <mergeCell ref="B81:B89"/>
    <mergeCell ref="B90:B99"/>
    <mergeCell ref="B100:B107"/>
    <mergeCell ref="B109:B123"/>
    <mergeCell ref="B124:B128"/>
    <mergeCell ref="B130:B135"/>
    <mergeCell ref="B137:B144"/>
    <mergeCell ref="B146:B150"/>
    <mergeCell ref="B151:B158"/>
    <mergeCell ref="B160:B171"/>
    <mergeCell ref="B172:B177"/>
    <mergeCell ref="B179:B186"/>
    <mergeCell ref="B187:B194"/>
    <mergeCell ref="B195:B208"/>
    <mergeCell ref="B209:B217"/>
    <mergeCell ref="B219:B222"/>
    <mergeCell ref="B224:B238"/>
    <mergeCell ref="C7:C14"/>
    <mergeCell ref="C15:C26"/>
    <mergeCell ref="C28:C38"/>
    <mergeCell ref="C40:C48"/>
    <mergeCell ref="C49:C57"/>
    <mergeCell ref="C58:C66"/>
    <mergeCell ref="C68:C73"/>
    <mergeCell ref="C75:C79"/>
    <mergeCell ref="C81:C89"/>
    <mergeCell ref="C90:C99"/>
    <mergeCell ref="C100:C107"/>
    <mergeCell ref="C109:C123"/>
    <mergeCell ref="C124:C128"/>
    <mergeCell ref="C130:C135"/>
    <mergeCell ref="C137:C144"/>
    <mergeCell ref="C146:C150"/>
    <mergeCell ref="C151:C158"/>
    <mergeCell ref="C160:C171"/>
    <mergeCell ref="C172:C177"/>
    <mergeCell ref="C179:C186"/>
    <mergeCell ref="C187:C194"/>
    <mergeCell ref="C195:C208"/>
    <mergeCell ref="C209:C217"/>
    <mergeCell ref="C219:C222"/>
    <mergeCell ref="C224:C238"/>
    <mergeCell ref="D124:D128"/>
    <mergeCell ref="E124:E128"/>
    <mergeCell ref="F124:F128"/>
    <mergeCell ref="G124:G128"/>
    <mergeCell ref="H124:H128"/>
    <mergeCell ref="I124:I128"/>
    <mergeCell ref="J124:J128"/>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9"/>
  <sheetViews>
    <sheetView topLeftCell="A9" workbookViewId="0">
      <selection activeCell="B9" sqref="B9"/>
    </sheetView>
  </sheetViews>
  <sheetFormatPr defaultColWidth="9" defaultRowHeight="13.5" outlineLevelCol="1"/>
  <cols>
    <col min="1" max="1" width="20.25" style="4" customWidth="1"/>
    <col min="2" max="2" width="88" style="4" customWidth="1"/>
    <col min="3" max="16384" width="9" style="4"/>
  </cols>
  <sheetData>
    <row r="1" ht="27" spans="1:2">
      <c r="A1" s="13" t="s">
        <v>3864</v>
      </c>
      <c r="B1" s="13"/>
    </row>
    <row r="3" ht="18.75" spans="1:2">
      <c r="A3" s="14" t="s">
        <v>3865</v>
      </c>
      <c r="B3" s="15" t="s">
        <v>3866</v>
      </c>
    </row>
    <row r="4" ht="213" customHeight="1" spans="1:2">
      <c r="A4" s="16" t="s">
        <v>2494</v>
      </c>
      <c r="B4" s="17" t="s">
        <v>3867</v>
      </c>
    </row>
    <row r="5" ht="190" customHeight="1" spans="1:2">
      <c r="A5" s="16" t="s">
        <v>3868</v>
      </c>
      <c r="B5" s="18" t="s">
        <v>3869</v>
      </c>
    </row>
    <row r="6" ht="243" customHeight="1" spans="1:2">
      <c r="A6" s="16" t="s">
        <v>3870</v>
      </c>
      <c r="B6" s="18" t="s">
        <v>3871</v>
      </c>
    </row>
    <row r="7" ht="167.25" spans="1:2">
      <c r="A7" s="16" t="s">
        <v>3872</v>
      </c>
      <c r="B7" s="18" t="s">
        <v>3873</v>
      </c>
    </row>
    <row r="8" ht="189" customHeight="1" spans="1:2">
      <c r="A8" s="16" t="s">
        <v>3874</v>
      </c>
      <c r="B8" s="19" t="s">
        <v>3875</v>
      </c>
    </row>
    <row r="9" ht="297" customHeight="1" spans="1:2">
      <c r="A9" s="20" t="s">
        <v>3876</v>
      </c>
      <c r="B9" s="18" t="s">
        <v>3877</v>
      </c>
    </row>
  </sheetData>
  <mergeCells count="1">
    <mergeCell ref="A1:B1"/>
  </mergeCells>
  <conditionalFormatting sqref="A6">
    <cfRule type="expression" dxfId="1" priority="7" stopIfTrue="1">
      <formula>"len($A:$A)=3"</formula>
    </cfRule>
  </conditionalFormatting>
  <conditionalFormatting sqref="A7">
    <cfRule type="expression" dxfId="1" priority="1" stopIfTrue="1">
      <formula>"len($A:$A)=3"</formula>
    </cfRule>
  </conditionalFormatting>
  <conditionalFormatting sqref="B8">
    <cfRule type="expression" dxfId="1" priority="4" stopIfTrue="1">
      <formula>"len($A:$A)=3"</formula>
    </cfRule>
  </conditionalFormatting>
  <conditionalFormatting sqref="A4:A5 A8">
    <cfRule type="expression" dxfId="1" priority="8"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topLeftCell="A6" workbookViewId="0">
      <selection activeCell="B8" sqref="B8"/>
    </sheetView>
  </sheetViews>
  <sheetFormatPr defaultColWidth="9" defaultRowHeight="13.5" outlineLevelCol="1"/>
  <cols>
    <col min="1" max="1" width="68.875" customWidth="1"/>
    <col min="2" max="2" width="110.375" style="1" customWidth="1"/>
  </cols>
  <sheetData>
    <row r="1" ht="27" spans="1:2">
      <c r="A1" s="2" t="s">
        <v>3878</v>
      </c>
      <c r="B1" s="3"/>
    </row>
    <row r="2" spans="1:2">
      <c r="A2" s="4"/>
      <c r="B2" s="5"/>
    </row>
    <row r="3" ht="109" customHeight="1" spans="1:2">
      <c r="A3" s="6" t="s">
        <v>3879</v>
      </c>
      <c r="B3" s="7" t="s">
        <v>3880</v>
      </c>
    </row>
    <row r="4" ht="109" customHeight="1" spans="1:2">
      <c r="A4" s="8" t="s">
        <v>2467</v>
      </c>
      <c r="B4" s="9" t="s">
        <v>3881</v>
      </c>
    </row>
    <row r="5" ht="109" customHeight="1" spans="1:2">
      <c r="A5" s="10" t="s">
        <v>3882</v>
      </c>
      <c r="B5" s="9" t="s">
        <v>3881</v>
      </c>
    </row>
    <row r="6" ht="109" customHeight="1" spans="1:2">
      <c r="A6" s="8" t="s">
        <v>3883</v>
      </c>
      <c r="B6" s="9" t="s">
        <v>3881</v>
      </c>
    </row>
    <row r="7" ht="109" customHeight="1" spans="1:2">
      <c r="A7" s="8" t="s">
        <v>3884</v>
      </c>
      <c r="B7" s="9" t="s">
        <v>3881</v>
      </c>
    </row>
    <row r="8" ht="109" customHeight="1" spans="1:2">
      <c r="A8" s="8" t="s">
        <v>3885</v>
      </c>
      <c r="B8" s="9" t="s">
        <v>3881</v>
      </c>
    </row>
    <row r="9" ht="109" customHeight="1" spans="1:2">
      <c r="A9" s="11" t="s">
        <v>3886</v>
      </c>
      <c r="B9" s="12" t="s">
        <v>3887</v>
      </c>
    </row>
  </sheetData>
  <mergeCells count="1">
    <mergeCell ref="A1:B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34</vt:i4>
      </vt:variant>
    </vt:vector>
  </HeadingPairs>
  <TitlesOfParts>
    <vt:vector size="34" baseType="lpstr">
      <vt:lpstr>1-1临翔区一般公共预算收入情况表</vt:lpstr>
      <vt:lpstr>1-2临翔区一般公共预算支出情况表</vt:lpstr>
      <vt:lpstr>1-3区本级一般公共预算收入情况表</vt:lpstr>
      <vt:lpstr>1-4区本级一般公共预算支出情况表（公开到项级）</vt:lpstr>
      <vt:lpstr>1-5区本级一般公共预算基本支出情况表（公开到款级）</vt:lpstr>
      <vt:lpstr>1-6一般公共预算支出表（州（市）对下转移支付项目）</vt:lpstr>
      <vt:lpstr>1-7临翔区分地区税收返还和转移支付预算表</vt:lpstr>
      <vt:lpstr>1-8临翔区区本级“三公”经费预算财政拨款情况统计表</vt:lpstr>
      <vt:lpstr>2-1临翔区政府性基金预算收入情况表</vt:lpstr>
      <vt:lpstr>2-2临翔区政府性基金预算支出情况表</vt:lpstr>
      <vt:lpstr>2-3区本级政府性基金预算收入情况表</vt:lpstr>
      <vt:lpstr>2-4区本级政府性基金预算支出情况表（公开到项级）</vt:lpstr>
      <vt:lpstr>2-5本级政府性基金支出表（州（市）对下转移支付）</vt:lpstr>
      <vt:lpstr>3-1临翔区国有资本经营收入预算情况表</vt:lpstr>
      <vt:lpstr>3-2临翔区国有资本经营支出预算情况表</vt:lpstr>
      <vt:lpstr>3-3区本级国有资本经营收入预算情况表</vt:lpstr>
      <vt:lpstr>3-4区本级国有资本经营支出预算情况表（公开到项级）</vt:lpstr>
      <vt:lpstr>3-5 临翔区国有资本经营预算转移支付表 （分地区）</vt:lpstr>
      <vt:lpstr>3-6 国有资本经营预算转移支付表（分项目）</vt:lpstr>
      <vt:lpstr>4-1临翔区社会保险基金收入预算情况表</vt:lpstr>
      <vt:lpstr>4-2临翔区社会保险基金支出预算情况表</vt:lpstr>
      <vt:lpstr>4-3区本级社会保险基金收入预算情况表</vt:lpstr>
      <vt:lpstr>4-4区本级社会保险基金支出预算情况表</vt:lpstr>
      <vt:lpstr>5-1   2023年地方政府债务限额及余额预算情况表</vt:lpstr>
      <vt:lpstr>5-2  2023年地方政府一般债务余额情况表</vt:lpstr>
      <vt:lpstr>5-3  本级2023年地方政府一般债务余额情况表</vt:lpstr>
      <vt:lpstr>5-4 2023年地方政府专项债务余额情况表</vt:lpstr>
      <vt:lpstr>5-5 本级2023年地方政府专项债务余额情况表（本级）</vt:lpstr>
      <vt:lpstr>5-6 地方政府债券发行及还本付息情况表</vt:lpstr>
      <vt:lpstr>5-7 2024年政府专项债务限额和余额情况表</vt:lpstr>
      <vt:lpstr>5-8 2024年年初新增地方政府债券资金安排表</vt:lpstr>
      <vt:lpstr>6-1重大政策和重点项目绩效目标表</vt:lpstr>
      <vt:lpstr>6-2重点工作情况解释说明汇总表</vt:lpstr>
      <vt:lpstr>7-1  空表说明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DELL</cp:lastModifiedBy>
  <dcterms:created xsi:type="dcterms:W3CDTF">2006-09-16T00:00:00Z</dcterms:created>
  <cp:lastPrinted>2020-05-07T10:46:00Z</cp:lastPrinted>
  <dcterms:modified xsi:type="dcterms:W3CDTF">2024-03-13T01:20:48Z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ICV">
    <vt:lpwstr>1BA8BDFBE61844A2BE560BB4D66A3EB4_12</vt:lpwstr>
  </property>
</Properties>
</file>