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904" firstSheet="29" activeTab="33"/>
  </bookViews>
  <sheets>
    <sheet name="目录" sheetId="1" r:id="rId1"/>
    <sheet name="1-1临翔区一般公共预算收入情况表" sheetId="2" r:id="rId2"/>
    <sheet name="1-2临翔区一般公共预算支出情况表" sheetId="3" r:id="rId3"/>
    <sheet name="1-3临翔区本级一般公共预算收入情况表" sheetId="4" r:id="rId4"/>
    <sheet name="1-4临翔区本级一般公共预算支出情况表（公开到项级）" sheetId="5" r:id="rId5"/>
    <sheet name="1-5临翔区本级一般公共预算基本支出情况表（公开到款级）" sheetId="7" r:id="rId6"/>
    <sheet name="1-6临翔区一般公共预算支出表（州、市对下转移支付项目）" sheetId="8" r:id="rId7"/>
    <sheet name="1-7临翔区分地区税收返还和转移支付预算表" sheetId="9" r:id="rId8"/>
    <sheet name="1-8临翔区本级“三公”经费预算财政拨款情况统计表" sheetId="10" r:id="rId9"/>
    <sheet name="2-1临翔区政府性基金预算收入情况表" sheetId="11" r:id="rId10"/>
    <sheet name="2-2临翔区政府性基金预算支出情况表" sheetId="12" r:id="rId11"/>
    <sheet name="2-3临翔区本级政府性基金预算收入情况表" sheetId="13" r:id="rId12"/>
    <sheet name="2-4临翔区本级政府性基金预算支出情况表（公开到项级）" sheetId="14" r:id="rId13"/>
    <sheet name="2-5临翔区本级政府性基金支出表（州、市对下转移支付） " sheetId="15" r:id="rId14"/>
    <sheet name="3-1临翔区国有资本经营收入预算情况表" sheetId="16" r:id="rId15"/>
    <sheet name="3-2临翔区国有资本经营支出预算情况表" sheetId="17" r:id="rId16"/>
    <sheet name="3-3临翔区本级国有资本经营收入预算情况表" sheetId="18" r:id="rId17"/>
    <sheet name="3-4临翔区本级国有资本经营支出预算情况表（公开到项级）" sheetId="19" r:id="rId18"/>
    <sheet name="3-5 临翔区国有资本经营预算转移支付表 （分地区）" sheetId="20" r:id="rId19"/>
    <sheet name="3-6临翔区 国有资本经营预算转移支付表（分项目）" sheetId="21" r:id="rId20"/>
    <sheet name="4-1临翔区社会保险基金收入预算情况表" sheetId="22" r:id="rId21"/>
    <sheet name="4-2临翔区社会保险基金支出预算情况表" sheetId="23" r:id="rId22"/>
    <sheet name="4-3临翔区本级社会保险基金收入预算情况表" sheetId="24" r:id="rId23"/>
    <sheet name="4-4临翔区本级社会保险基金支出预算情况表" sheetId="25" r:id="rId24"/>
    <sheet name="5-1  临翔区 2019年地方政府债务限额及余额预算情况表" sheetId="26" r:id="rId25"/>
    <sheet name="5-2  临翔区2019年地方政府一般债务余额情况表" sheetId="27" r:id="rId26"/>
    <sheet name="5-3  临翔区本级2019年地方政府一般债务余额情况表" sheetId="28" r:id="rId27"/>
    <sheet name="5-4 临翔区2019年地方政府专项债务余额情况表" sheetId="29" r:id="rId28"/>
    <sheet name="5-5 临翔区本级2019年地方政府专项债务余额情况表（本级）" sheetId="30" r:id="rId29"/>
    <sheet name="5-6 临翔区地方政府债券发行及还本付息情况表" sheetId="31" r:id="rId30"/>
    <sheet name="5-7 临翔区2020年本级政府专项债务限额和余额情况表 " sheetId="32" r:id="rId31"/>
    <sheet name="5-8 临翔区2020年年初新增地方政府债券资金安排表" sheetId="33" r:id="rId32"/>
    <sheet name="6-1临翔区重大政策和重点项目绩效目标表" sheetId="34" r:id="rId33"/>
    <sheet name="6-2临翔区重点工作情况解释说明汇总表" sheetId="35" r:id="rId34"/>
  </sheets>
  <externalReferences>
    <externalReference r:id="rId35"/>
    <externalReference r:id="rId36"/>
  </externalReferences>
  <definedNames>
    <definedName name="_xlnm._FilterDatabase" localSheetId="22" hidden="1">'4-3临翔区本级社会保险基金收入预算情况表'!$A$3:$D$41</definedName>
    <definedName name="_xlnm._FilterDatabase" localSheetId="23" hidden="1">'4-4临翔区本级社会保险基金支出预算情况表'!$A$3:$D$24</definedName>
    <definedName name="_xlnm._FilterDatabase" localSheetId="11" hidden="1">'2-3临翔区本级政府性基金预算收入情况表'!$A$3:$D$30</definedName>
    <definedName name="_xlnm._FilterDatabase" localSheetId="14" hidden="1">'3-1临翔区国有资本经营收入预算情况表'!$A$3:$D$37</definedName>
    <definedName name="_xlnm._FilterDatabase" localSheetId="15" hidden="1">'3-2临翔区国有资本经营支出预算情况表'!$A$3:$D$24</definedName>
    <definedName name="_xlnm._FilterDatabase" localSheetId="16" hidden="1">'3-3临翔区本级国有资本经营收入预算情况表'!$A$3:$D$23</definedName>
    <definedName name="_xlnm._FilterDatabase" localSheetId="6" hidden="1">'1-6临翔区一般公共预算支出表（州、市对下转移支付项目）'!$A$3:$B$42</definedName>
    <definedName name="_xlnm._FilterDatabase" localSheetId="10" hidden="1">'2-2临翔区政府性基金预算支出情况表'!$A$3:$D$47</definedName>
    <definedName name="_xlnm._FilterDatabase" localSheetId="12" hidden="1">'2-4临翔区本级政府性基金预算支出情况表（公开到项级）'!$A$3:$D$55</definedName>
    <definedName name="_xlnm._FilterDatabase" localSheetId="17" hidden="1">'3-4临翔区本级国有资本经营支出预算情况表（公开到项级）'!$A$3:$D$16</definedName>
    <definedName name="_xlnm._FilterDatabase" localSheetId="9" hidden="1">'2-1临翔区政府性基金预算收入情况表'!$A$3:$D$32</definedName>
    <definedName name="_xlnm._FilterDatabase" localSheetId="13" hidden="1">'2-5临翔区本级政府性基金支出表（州、市对下转移支付） '!$A$3:$D$10</definedName>
    <definedName name="_xlnm._FilterDatabase" localSheetId="20" hidden="1">'4-1临翔区社会保险基金收入预算情况表'!$A$1:$D$41</definedName>
    <definedName name="_xlnm._FilterDatabase" localSheetId="21" hidden="1">'4-2临翔区社会保险基金支出预算情况表'!$A$1:$D$24</definedName>
    <definedName name="_xlnm._FilterDatabase" localSheetId="5" hidden="1">'1-5临翔区本级一般公共预算基本支出情况表（公开到款级）'!$A$1:$D$36</definedName>
    <definedName name="_xlnm._FilterDatabase" localSheetId="2" hidden="1">'1-2临翔区一般公共预算支出情况表'!$A$3:$E$38</definedName>
    <definedName name="_xlnm._FilterDatabase" localSheetId="3" hidden="1">'1-3临翔区本级一般公共预算收入情况表'!$A$3:$D$38</definedName>
    <definedName name="_xlnm._FilterDatabase" localSheetId="1" hidden="1">'1-1临翔区一般公共预算收入情况表'!$A$4:$E$40</definedName>
    <definedName name="_lst_r_地方财政预算表2015年全省汇总_10_科目编码名称" localSheetId="20">[1]_ESList!$A$1:$A$27</definedName>
    <definedName name="_lst_r_地方财政预算表2015年全省汇总_10_科目编码名称" localSheetId="21">[1]_ESList!$A$1:$A$27</definedName>
    <definedName name="_lst_r_地方财政预算表2015年全省汇总_10_科目编码名称" localSheetId="22">[1]_ESList!$A$1:$A$27</definedName>
    <definedName name="_lst_r_地方财政预算表2015年全省汇总_10_科目编码名称" localSheetId="23">[1]_ESList!$A$1:$A$27</definedName>
    <definedName name="_lst_r_地方财政预算表2015年全省汇总_10_科目编码名称">[2]_ESList!$A$1:$A$27</definedName>
    <definedName name="_xlnm.Print_Area" localSheetId="2">'1-2临翔区一般公共预算支出情况表'!$A$1:$D$38</definedName>
    <definedName name="_xlnm.Print_Area" localSheetId="3">'1-3临翔区本级一般公共预算收入情况表'!$A$1:$D$38</definedName>
    <definedName name="_xlnm.Print_Area" localSheetId="9">'2-1临翔区政府性基金预算收入情况表'!$A$1:$D$32</definedName>
    <definedName name="_xlnm.Print_Area" localSheetId="10">'2-2临翔区政府性基金预算支出情况表'!$A$1:$D$47</definedName>
    <definedName name="_xlnm.Print_Area" localSheetId="11">'2-3临翔区本级政府性基金预算收入情况表'!$A$1:$D$30</definedName>
    <definedName name="_xlnm.Print_Area" localSheetId="12">'2-4临翔区本级政府性基金预算支出情况表（公开到项级）'!$A$1:$D$55</definedName>
    <definedName name="_xlnm.Print_Area" localSheetId="14">'3-1临翔区国有资本经营收入预算情况表'!$A$1:$D$37</definedName>
    <definedName name="_xlnm.Print_Area" localSheetId="15">'3-2临翔区国有资本经营支出预算情况表'!$A$1:$D$24</definedName>
    <definedName name="_xlnm.Print_Area" localSheetId="16">'3-3临翔区本级国有资本经营收入预算情况表'!$A$1:$D$23</definedName>
    <definedName name="_xlnm.Print_Area" localSheetId="17">'3-4临翔区本级国有资本经营支出预算情况表（公开到项级）'!$A$1:$D$16</definedName>
    <definedName name="_xlnm.Print_Area" localSheetId="20">'4-1临翔区社会保险基金收入预算情况表'!$A$1:$D$41</definedName>
    <definedName name="_xlnm.Print_Area" localSheetId="21">'4-2临翔区社会保险基金支出预算情况表'!$A$1:$D$24</definedName>
    <definedName name="_xlnm.Print_Area" localSheetId="22">'4-3临翔区本级社会保险基金收入预算情况表'!$A$1:$D$41</definedName>
    <definedName name="_xlnm.Print_Area" localSheetId="23">'4-4临翔区本级社会保险基金支出预算情况表'!$A$1:$D$24</definedName>
    <definedName name="_xlnm.Print_Titles" localSheetId="1">'1-1临翔区一般公共预算收入情况表'!$2:$4</definedName>
    <definedName name="_xlnm.Print_Titles" localSheetId="2">'1-2临翔区一般公共预算支出情况表'!$1:$3</definedName>
    <definedName name="_xlnm.Print_Titles" localSheetId="3">'1-3临翔区本级一般公共预算收入情况表'!$1:$3</definedName>
    <definedName name="_xlnm.Print_Titles" localSheetId="9">'2-1临翔区政府性基金预算收入情况表'!$1:$3</definedName>
    <definedName name="_xlnm.Print_Titles" localSheetId="10">'2-2临翔区政府性基金预算支出情况表'!$1:$3</definedName>
    <definedName name="_xlnm.Print_Titles" localSheetId="11">'2-3临翔区本级政府性基金预算收入情况表'!$1:$3</definedName>
    <definedName name="_xlnm.Print_Titles" localSheetId="12">'2-4临翔区本级政府性基金预算支出情况表（公开到项级）'!$1:$3</definedName>
    <definedName name="_xlnm.Print_Titles" localSheetId="14">'3-1临翔区国有资本经营收入预算情况表'!$1:$3</definedName>
    <definedName name="_xlnm.Print_Titles" localSheetId="15">'3-2临翔区国有资本经营支出预算情况表'!$1:$3</definedName>
    <definedName name="_xlnm.Print_Titles" localSheetId="16">'3-3临翔区本级国有资本经营收入预算情况表'!$1:$3</definedName>
    <definedName name="_xlnm.Print_Titles" localSheetId="20">'4-1临翔区社会保险基金收入预算情况表'!$1:$3</definedName>
    <definedName name="_xlnm.Print_Titles" localSheetId="22">'4-3临翔区本级社会保险基金收入预算情况表'!$1:$3</definedName>
    <definedName name="专项收入年初预算数" localSheetId="2">#REF!</definedName>
    <definedName name="专项收入年初预算数" localSheetId="20">#REF!</definedName>
    <definedName name="专项收入年初预算数" localSheetId="21">#REF!</definedName>
    <definedName name="专项收入年初预算数" localSheetId="22">#REF!</definedName>
    <definedName name="专项收入年初预算数" localSheetId="23">#REF!</definedName>
    <definedName name="专项收入年初预算数">#REF!</definedName>
    <definedName name="专项收入全年预计数" localSheetId="2">#REF!</definedName>
    <definedName name="专项收入全年预计数" localSheetId="20">#REF!</definedName>
    <definedName name="专项收入全年预计数" localSheetId="21">#REF!</definedName>
    <definedName name="专项收入全年预计数" localSheetId="22">#REF!</definedName>
    <definedName name="专项收入全年预计数" localSheetId="23">#REF!</definedName>
    <definedName name="专项收入全年预计数">#REF!</definedName>
    <definedName name="_xlnm.Print_Area" localSheetId="5">'1-5临翔区本级一般公共预算基本支出情况表（公开到款级）'!$A$1:$D$36</definedName>
    <definedName name="_xlnm.Print_Titles" localSheetId="5">'1-5临翔区本级一般公共预算基本支出情况表（公开到款级）'!$1:$3</definedName>
    <definedName name="_xlnm.Print_Area" localSheetId="13">'2-5临翔区本级政府性基金支出表（州、市对下转移支付） '!$A$1:$D$10</definedName>
    <definedName name="_xlnm.Print_Titles" localSheetId="13">'2-5临翔区本级政府性基金支出表（州、市对下转移支付） '!$1:$3</definedName>
    <definedName name="专项收入年初预算数" localSheetId="13">#REF!</definedName>
    <definedName name="专项收入全年预计数" localSheetId="13">#REF!</definedName>
    <definedName name="专项收入年初预算数" localSheetId="8">#REF!</definedName>
    <definedName name="专项收入全年预计数" localSheetId="8">#REF!</definedName>
    <definedName name="专项收入年初预算数" localSheetId="24">#REF!</definedName>
    <definedName name="专项收入全年预计数" localSheetId="24">#REF!</definedName>
    <definedName name="专项收入年初预算数" localSheetId="25">#REF!</definedName>
    <definedName name="专项收入全年预计数" localSheetId="25">#REF!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专项收入年初预算数" localSheetId="32">#REF!</definedName>
    <definedName name="专项收入全年预计数" localSheetId="32">#REF!</definedName>
    <definedName name="专项收入年初预算数" localSheetId="33">#REF!</definedName>
    <definedName name="专项收入全年预计数" localSheetId="33">#REF!</definedName>
    <definedName name="_xlnm.Print_Area" localSheetId="32">'6-1临翔区重大政策和重点项目绩效目标表'!#REF!</definedName>
    <definedName name="_xlnm.Print_Area" localSheetId="7">'1-7临翔区分地区税收返还和转移支付预算表'!$A$1:$D$26</definedName>
    <definedName name="_xlnm.Print_Titles" localSheetId="7">'1-7临翔区分地区税收返还和转移支付预算表'!$1:$3</definedName>
    <definedName name="_xlnm.Print_Area" localSheetId="6">'1-6临翔区一般公共预算支出表（州、市对下转移支付项目）'!$A$1:$B$42</definedName>
    <definedName name="_xlnm.Print_Titles" localSheetId="6">'1-6临翔区一般公共预算支出表（州、市对下转移支付项目）'!$1:$3</definedName>
    <definedName name="_xlnm._FilterDatabase" localSheetId="4" hidden="1">'1-4临翔区本级一般公共预算支出情况表（公开到项级）'!$E:$E</definedName>
    <definedName name="_xlnm.Print_Area" localSheetId="4">'1-4临翔区本级一般公共预算支出情况表（公开到项级）'!$A$1:$D$1299</definedName>
    <definedName name="_xlnm.Print_Titles" localSheetId="4">'1-4临翔区本级一般公共预算支出情况表（公开到项级）'!$1:$3</definedName>
    <definedName name="专项收入年初预算数" localSheetId="4">#REF!</definedName>
    <definedName name="专项收入全年预计数" localSheetId="4">#REF!</definedName>
    <definedName name="_xlnm.Print_Area" localSheetId="1">'1-1临翔区一般公共预算收入情况表'!$A$1:$E$40</definedName>
    <definedName name="_xlnm._FilterDatabase" localSheetId="32" hidden="1">'6-1临翔区重大政策和重点项目绩效目标表'!$A$1:$I$199</definedName>
    <definedName name="_xlnm.Print_Area" localSheetId="33">'6-2临翔区重点工作情况解释说明汇总表'!$A$1:$B$12</definedName>
  </definedNames>
  <calcPr calcId="144525" concurrentCalc="0"/>
</workbook>
</file>

<file path=xl/sharedStrings.xml><?xml version="1.0" encoding="utf-8"?>
<sst xmlns="http://schemas.openxmlformats.org/spreadsheetml/2006/main" count="3311" uniqueCount="1962">
  <si>
    <t>目                        录</t>
  </si>
  <si>
    <t>表1-1</t>
  </si>
  <si>
    <t>2020年临翔区一般公共预算收入情况表</t>
  </si>
  <si>
    <t xml:space="preserve"> 2020年临翔区一般公共预算收入情况表</t>
  </si>
  <si>
    <t>表1-2</t>
  </si>
  <si>
    <t>2020年临翔区一般公共预算支出情况表</t>
  </si>
  <si>
    <t>1-2临翔区一般公共预算支出情况表'!A1</t>
  </si>
  <si>
    <t>表1-3</t>
  </si>
  <si>
    <t>2020年临翔区本级一般公共预算收入情况表</t>
  </si>
  <si>
    <t>1-3临翔区本级一般公共预算收入情况表'!A1</t>
  </si>
  <si>
    <t>表1-4</t>
  </si>
  <si>
    <t>2020年临翔区本级一般公共预算支出情况表</t>
  </si>
  <si>
    <t>1-4临翔区本级一般公共预算支出情况表（公开到项级）'!A1</t>
  </si>
  <si>
    <t>表1-5</t>
  </si>
  <si>
    <t>2020年临翔区本级一般公共预算政府预算经济分类表（基本支出）</t>
  </si>
  <si>
    <t>1-5临翔区本级一般公共预算基本支出情况表（公开到款级）'!A1</t>
  </si>
  <si>
    <t>表1-6</t>
  </si>
  <si>
    <t>2020年临翔区本级一般公共预算支出表（本级财力安排项目）</t>
  </si>
  <si>
    <t>1-6临翔区本级一般公共预算支出表（本级财力安排项目）'!A1</t>
  </si>
  <si>
    <t>表1-7</t>
  </si>
  <si>
    <t>2020年临翔区分地区税收返还和转移支付预算表</t>
  </si>
  <si>
    <t>1-7临翔区分地区税收返还和转移支付预算表'!A1</t>
  </si>
  <si>
    <t>表1-8</t>
  </si>
  <si>
    <t>2020年临翔区本级“三公”经费预算财政拨款情况统计表</t>
  </si>
  <si>
    <t>1-8临翔区本级“三公”经费预算财政拨款情况统计表'!A1</t>
  </si>
  <si>
    <t>表2-1</t>
  </si>
  <si>
    <t>2020年临翔区政府性基金预算收入情况表</t>
  </si>
  <si>
    <t>2-1临翔区政府性基金预算收入情况表'!A1</t>
  </si>
  <si>
    <t>表2-2</t>
  </si>
  <si>
    <t>2020年临翔区政府性基金预算支出情况表</t>
  </si>
  <si>
    <t>2-2临翔区政府性基金预算支出情况表'!A1</t>
  </si>
  <si>
    <t>表2-3</t>
  </si>
  <si>
    <t>2020年临翔区本级政府性基金预算收入情况表</t>
  </si>
  <si>
    <t>2-3临翔区本级政府性基金预算收入情况表'!A1</t>
  </si>
  <si>
    <t>表2-4</t>
  </si>
  <si>
    <t>2020年临翔区本级政府性基金预算支出情况表</t>
  </si>
  <si>
    <t>2-4临翔区本级政府性基金预算支出情况表（公开到项级）'!A1</t>
  </si>
  <si>
    <t>表2-5</t>
  </si>
  <si>
    <t>2020年临翔区本级政府性基金支出表（省对下转移支付）</t>
  </si>
  <si>
    <t>2-5临翔区本级政府性基金支出表（省对下转移支付）'!A1</t>
  </si>
  <si>
    <t>表3-1</t>
  </si>
  <si>
    <t>2020年临翔区国有资本经营收入预算情况表</t>
  </si>
  <si>
    <t>3-1临翔区国有资本经营收入预算情况表'!A1</t>
  </si>
  <si>
    <t>表3-2</t>
  </si>
  <si>
    <t>2020年临翔区国有资本经营支出预算情况表</t>
  </si>
  <si>
    <t>3-2临翔区国有资本经营支出预算情况表'!A1</t>
  </si>
  <si>
    <t>表3-3</t>
  </si>
  <si>
    <t>2020年临翔区本级国有资本经营收入预算情况表</t>
  </si>
  <si>
    <t>3-3临翔区本级国有资本经营收入预算情况表'!A1</t>
  </si>
  <si>
    <t>表3-4</t>
  </si>
  <si>
    <t>2020年临翔区本级国有资本经营支出预算情况表</t>
  </si>
  <si>
    <t>3-42020年临翔区本级国有资本经营支出预算情（公开到项级）'!A1</t>
  </si>
  <si>
    <t>表3-5</t>
  </si>
  <si>
    <t>2020年临翔区国有资本经营预算转移支付表（分地区）</t>
  </si>
  <si>
    <t>3-5 临翔区国有资本经营预算转移支付表 （分地区）'!A1</t>
  </si>
  <si>
    <t>表3-6</t>
  </si>
  <si>
    <t>2020年临翔区本级国有资本经营预算转移支付表（分项目）</t>
  </si>
  <si>
    <t>3-6临翔区 国有资本经营预算转移支付表（分项目）'!A1</t>
  </si>
  <si>
    <t>表4-1</t>
  </si>
  <si>
    <t>2020年临翔区社会保险基金收入预算情况表</t>
  </si>
  <si>
    <t>4-1临翔区社会保险基金收入预算情况表'!A1</t>
  </si>
  <si>
    <t>表4-2</t>
  </si>
  <si>
    <t>2020年临翔区社会保险基金支出预算情况表</t>
  </si>
  <si>
    <t>4-2临翔区社会保险基金支出预算情况表'!A1</t>
  </si>
  <si>
    <t>表4-3</t>
  </si>
  <si>
    <t>2020年临翔区本级社会保险基金收入预算情况表</t>
  </si>
  <si>
    <t>4-3临翔区本级社会保险基金收入预算情况表'!A1</t>
  </si>
  <si>
    <t>表4-4</t>
  </si>
  <si>
    <t>2020年临翔区本级社会保险基金支出预算情况表</t>
  </si>
  <si>
    <t>4-4临翔区本级社会保险基金支出预算情况表'!A1</t>
  </si>
  <si>
    <t>表5-1</t>
  </si>
  <si>
    <t>2019年地方政府债务限额及余额预算情况表</t>
  </si>
  <si>
    <t>5-1 2019年地方政府债务限额及余额预算情况表'!A1</t>
  </si>
  <si>
    <t>表5-2</t>
  </si>
  <si>
    <t>2019年地方政府一般债务余额情况表</t>
  </si>
  <si>
    <t>5-2  2019年地方政府一般债务余额情况表'!A1</t>
  </si>
  <si>
    <t>表5-3</t>
  </si>
  <si>
    <t>5-3 本级2019年地方政府一般债务余额情况表'!A1</t>
  </si>
  <si>
    <t>表5-4</t>
  </si>
  <si>
    <t>2019年地方政府专项债务余额情况表</t>
  </si>
  <si>
    <t>5-4 2019年地方政府专项债务余额情况表'!A1</t>
  </si>
  <si>
    <t>表5-5</t>
  </si>
  <si>
    <t>5-5 本级2019年地方政府专项债务余额情况表（本级）'!A1</t>
  </si>
  <si>
    <t>表5-6</t>
  </si>
  <si>
    <t>地方政府债券发行及还本付息情况表</t>
  </si>
  <si>
    <t>5-6 地方政府债券发行及还本付息情况表'!A1</t>
  </si>
  <si>
    <t>表5-7</t>
  </si>
  <si>
    <t>2020年地方政府债务限额提前下达情况表</t>
  </si>
  <si>
    <t>5-7  临翔区（市、县）2020年地方政府债务限额提前下达情况表</t>
  </si>
  <si>
    <t>表5-8</t>
  </si>
  <si>
    <t>2019年年初新增地方政府债券资金安排表</t>
  </si>
  <si>
    <t>5-8 2019年年初新增地方政府债券资金安排表'!A1</t>
  </si>
  <si>
    <t>表6-1</t>
  </si>
  <si>
    <t>2020年临翔区重大政策和重点项目绩效目标表</t>
  </si>
  <si>
    <t>6-1重大政策和重点项目绩效目标表'!A1</t>
  </si>
  <si>
    <t>表6-2</t>
  </si>
  <si>
    <t>重点工作情况解释说明汇总表</t>
  </si>
  <si>
    <t>6-2重点工作情况解释说明汇总表'!A1</t>
  </si>
  <si>
    <t>附件1</t>
  </si>
  <si>
    <t>1-1  2020年临翔区一般公共预算收入情况表</t>
  </si>
  <si>
    <t>单位：万元</t>
  </si>
  <si>
    <t>项目</t>
  </si>
  <si>
    <t>2019年执行数</t>
  </si>
  <si>
    <t>2020年预算数</t>
  </si>
  <si>
    <t>预算数比上年执行数增长%</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</si>
  <si>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</si>
  <si>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</si>
  <si>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</si>
  <si>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</si>
  <si>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</si>
  <si>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</si>
  <si>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</si>
  <si>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</si>
  <si>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</si>
  <si>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</si>
  <si>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</si>
  <si>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</si>
  <si>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</si>
  <si>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</si>
  <si>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</si>
  <si>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</si>
  <si>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</si>
  <si>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</si>
  <si>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</si>
  <si>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</si>
  <si>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</si>
  <si>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</si>
  <si>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</si>
  <si>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</si>
  <si>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</si>
  <si>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全区一般公共预算收入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</si>
  <si>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</si>
  <si>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</si>
  <si>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</si>
  <si>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</si>
  <si>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</si>
  <si>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</si>
  <si>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</si>
  <si>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</si>
  <si>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</si>
  <si>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2020年临翔区一般公共预算支出情况表</t>
  </si>
  <si>
    <t>一、一般公共服务</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</si>
  <si>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</si>
  <si>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</si>
  <si>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</si>
  <si>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</si>
  <si>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</si>
  <si>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</si>
  <si>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</si>
  <si>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</si>
  <si>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</si>
  <si>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</si>
  <si>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</si>
  <si>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</si>
  <si>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</si>
  <si>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</si>
  <si>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</si>
  <si>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</si>
  <si>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</si>
  <si>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</si>
  <si>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</si>
  <si>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</si>
  <si>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</si>
  <si>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二十三、债务付息支出</t>
  </si>
  <si>
    <t>二十四、债务发行费用支出</t>
  </si>
  <si>
    <t>二十五、其他支出</t>
  </si>
  <si>
    <t>全区一般公共预算支出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</si>
  <si>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</si>
  <si>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</si>
  <si>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</si>
  <si>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</si>
  <si>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</si>
  <si>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</si>
  <si>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</si>
  <si>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</si>
  <si>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2020年临翔区本级一般公共预算收入情况表</t>
  </si>
  <si>
    <t>2019年预算数</t>
  </si>
  <si>
    <t>比上年预算数
增长%</t>
  </si>
  <si>
    <t>本级一般公共预算收入</t>
  </si>
  <si>
    <t xml:space="preserve">  返还性收入</t>
  </si>
  <si>
    <t xml:space="preserve">  转移支付收入</t>
  </si>
  <si>
    <t xml:space="preserve">  上解收入</t>
  </si>
  <si>
    <t xml:space="preserve">  上年结余收入</t>
  </si>
  <si>
    <t xml:space="preserve">  调入资金</t>
  </si>
  <si>
    <t xml:space="preserve">  动用预算稳定调节基金</t>
  </si>
  <si>
    <t>1-4  2020年临翔区本级一般公共预算支出情况表</t>
  </si>
  <si>
    <t>比上年预算数增长%</t>
  </si>
  <si>
    <t>本级合计</t>
  </si>
  <si>
    <t>上级</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</si>
  <si>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</si>
  <si>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</si>
  <si>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</si>
  <si>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</si>
  <si>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</si>
  <si>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</si>
  <si>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</si>
  <si>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</si>
  <si>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</si>
  <si>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</si>
  <si>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</si>
  <si>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</si>
  <si>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</si>
  <si>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</si>
  <si>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</si>
  <si>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</si>
  <si>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</si>
  <si>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</si>
  <si>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</si>
  <si>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</si>
  <si>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</si>
  <si>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</si>
  <si>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</si>
  <si>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</si>
  <si>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</si>
  <si>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</si>
  <si>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</si>
  <si>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</si>
  <si>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</si>
  <si>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</si>
  <si>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</si>
  <si>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</si>
  <si>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</si>
  <si>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</si>
  <si>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</si>
  <si>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</si>
  <si>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</si>
  <si>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</si>
  <si>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</si>
  <si>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</si>
  <si>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</si>
  <si>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</si>
  <si>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</si>
  <si>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</si>
  <si>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</si>
  <si>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</si>
  <si>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</si>
  <si>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</si>
  <si>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</si>
  <si>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</si>
  <si>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</si>
  <si>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</si>
  <si>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</si>
  <si>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</si>
  <si>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</si>
  <si>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</si>
  <si>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</si>
  <si>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</si>
  <si>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</si>
  <si>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</si>
  <si>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</si>
  <si>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</si>
  <si>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</si>
  <si>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</si>
  <si>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</si>
  <si>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</si>
  <si>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</si>
  <si>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</si>
  <si>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</si>
  <si>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</si>
  <si>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</si>
  <si>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</si>
  <si>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</si>
  <si>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</si>
  <si>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</si>
  <si>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</si>
  <si>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</si>
  <si>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</si>
  <si>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</si>
  <si>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</si>
  <si>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</si>
  <si>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</si>
  <si>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</si>
  <si>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</si>
  <si>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</si>
  <si>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</si>
  <si>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</si>
  <si>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</si>
  <si>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</si>
  <si>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</si>
  <si>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</si>
  <si>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</si>
  <si>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</si>
  <si>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</si>
  <si>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</si>
  <si>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</si>
  <si>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</si>
  <si>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</si>
  <si>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</si>
  <si>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</si>
  <si>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</si>
  <si>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</si>
  <si>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</si>
  <si>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</si>
  <si>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</si>
  <si>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</si>
  <si>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</si>
  <si>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</si>
  <si>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</si>
  <si>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</si>
  <si>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</si>
  <si>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</si>
  <si>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</si>
  <si>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</si>
  <si>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</si>
  <si>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</si>
  <si>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</si>
  <si>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</si>
  <si>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</si>
  <si>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</si>
  <si>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</si>
  <si>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</si>
  <si>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</si>
  <si>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</si>
  <si>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</si>
  <si>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</si>
  <si>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</si>
  <si>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</si>
  <si>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</si>
  <si>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</si>
  <si>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</si>
  <si>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</si>
  <si>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</si>
  <si>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</si>
  <si>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</si>
  <si>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</si>
  <si>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</si>
  <si>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</si>
  <si>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</si>
  <si>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对外合作与交流</t>
  </si>
  <si>
    <t xml:space="preserve">   其他外交支出</t>
  </si>
  <si>
    <t xml:space="preserve">   现役部队</t>
  </si>
  <si>
    <t xml:space="preserve">     现役部队</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</si>
  <si>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</si>
  <si>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</si>
  <si>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</si>
  <si>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</si>
  <si>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</si>
  <si>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</si>
  <si>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</si>
  <si>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</si>
  <si>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</si>
  <si>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</si>
  <si>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</si>
  <si>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</si>
  <si>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</si>
  <si>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</si>
  <si>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</si>
  <si>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</si>
  <si>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</si>
  <si>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</si>
  <si>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</si>
  <si>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</si>
  <si>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</si>
  <si>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</si>
  <si>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</si>
  <si>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</si>
  <si>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</si>
  <si>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</si>
  <si>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</si>
  <si>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</si>
  <si>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</si>
  <si>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</si>
  <si>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</si>
  <si>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</si>
  <si>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</si>
  <si>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</si>
  <si>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</si>
  <si>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</si>
  <si>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</si>
  <si>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</si>
  <si>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</si>
  <si>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</si>
  <si>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</si>
  <si>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</si>
  <si>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法治建设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</si>
  <si>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</si>
  <si>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</si>
  <si>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</si>
  <si>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</si>
  <si>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</si>
  <si>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</si>
  <si>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</si>
  <si>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</si>
  <si>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</si>
  <si>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</si>
  <si>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</si>
  <si>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</si>
  <si>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</si>
  <si>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</si>
  <si>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</si>
  <si>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</si>
  <si>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</si>
  <si>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</si>
  <si>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</si>
  <si>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</si>
  <si>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</si>
  <si>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</si>
  <si>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</si>
  <si>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</si>
  <si>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</si>
  <si>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</si>
  <si>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</si>
  <si>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</si>
  <si>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</si>
  <si>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</si>
  <si>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</si>
  <si>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</si>
  <si>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</si>
  <si>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</si>
  <si>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</si>
  <si>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</si>
  <si>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</si>
  <si>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</si>
  <si>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</si>
  <si>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</si>
  <si>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</si>
  <si>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</si>
  <si>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</si>
  <si>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</si>
  <si>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</si>
  <si>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</si>
  <si>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</si>
  <si>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</si>
  <si>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</si>
  <si>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</si>
  <si>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</si>
  <si>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</si>
  <si>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</si>
  <si>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</si>
  <si>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</si>
  <si>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</si>
  <si>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</si>
  <si>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</si>
  <si>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</si>
  <si>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</si>
  <si>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</si>
  <si>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</si>
  <si>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</si>
  <si>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</si>
  <si>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</si>
  <si>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</si>
  <si>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</si>
  <si>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</si>
  <si>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</si>
  <si>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</si>
  <si>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</si>
  <si>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</si>
  <si>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</si>
  <si>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</si>
  <si>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</si>
  <si>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</si>
  <si>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</si>
  <si>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</si>
  <si>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</si>
  <si>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</si>
  <si>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</si>
  <si>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</si>
  <si>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</si>
  <si>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</si>
  <si>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</si>
  <si>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</si>
  <si>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</si>
  <si>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</si>
  <si>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</si>
  <si>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</si>
  <si>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</si>
  <si>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</si>
  <si>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</si>
  <si>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</si>
  <si>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</si>
  <si>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</si>
  <si>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</si>
  <si>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</si>
  <si>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</si>
  <si>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</si>
  <si>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</si>
  <si>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</si>
  <si>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</si>
  <si>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</si>
  <si>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</si>
  <si>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</si>
  <si>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</si>
  <si>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</si>
  <si>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</si>
  <si>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</si>
  <si>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</si>
  <si>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</si>
  <si>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</si>
  <si>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</si>
  <si>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</si>
  <si>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</si>
  <si>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</si>
  <si>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</si>
  <si>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</si>
  <si>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</si>
  <si>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</si>
  <si>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</si>
  <si>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</si>
  <si>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</si>
  <si>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</si>
  <si>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</si>
  <si>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</si>
  <si>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</si>
  <si>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</si>
  <si>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</si>
  <si>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</si>
  <si>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</si>
  <si>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</si>
  <si>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</si>
  <si>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</si>
  <si>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</si>
  <si>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</si>
  <si>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</si>
  <si>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</si>
  <si>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</si>
  <si>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</si>
  <si>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</si>
  <si>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</si>
  <si>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</si>
  <si>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</si>
  <si>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</si>
  <si>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</si>
  <si>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</si>
  <si>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</si>
  <si>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</si>
  <si>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</si>
  <si>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监测管理</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</si>
  <si>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</si>
  <si>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</si>
  <si>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</si>
  <si>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</si>
  <si>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</si>
  <si>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</si>
  <si>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</si>
  <si>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</si>
  <si>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</si>
  <si>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</si>
  <si>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</si>
  <si>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</si>
  <si>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</si>
  <si>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</si>
  <si>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</si>
  <si>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</si>
  <si>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</si>
  <si>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</si>
  <si>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</si>
  <si>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</si>
  <si>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</si>
  <si>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</si>
  <si>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</si>
  <si>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</si>
  <si>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</si>
  <si>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</si>
  <si>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</si>
  <si>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</si>
  <si>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</si>
  <si>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</si>
  <si>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</si>
  <si>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</si>
  <si>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</si>
  <si>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</si>
  <si>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</si>
  <si>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</si>
  <si>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</si>
  <si>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</si>
  <si>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</si>
  <si>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</si>
  <si>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</si>
  <si>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</si>
  <si>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</si>
  <si>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</si>
  <si>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</si>
  <si>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</si>
  <si>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</si>
  <si>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</si>
  <si>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</si>
  <si>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</si>
  <si>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</si>
  <si>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</si>
  <si>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</si>
  <si>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</si>
  <si>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</si>
  <si>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</si>
  <si>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</si>
  <si>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</si>
  <si>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</si>
  <si>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</si>
  <si>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</si>
  <si>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</si>
  <si>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</si>
  <si>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</si>
  <si>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</si>
  <si>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</si>
  <si>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</si>
  <si>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</si>
  <si>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</si>
  <si>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</si>
  <si>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</si>
  <si>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</si>
  <si>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</si>
  <si>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</si>
  <si>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</si>
  <si>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</si>
  <si>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</si>
  <si>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</si>
  <si>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</si>
  <si>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</si>
  <si>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</si>
  <si>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</si>
  <si>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</si>
  <si>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</si>
  <si>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</si>
  <si>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</si>
  <si>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</si>
  <si>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</si>
  <si>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</si>
  <si>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</si>
  <si>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</si>
  <si>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</si>
  <si>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</si>
  <si>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</si>
  <si>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</si>
  <si>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</si>
  <si>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</si>
  <si>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</si>
  <si>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</si>
  <si>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</si>
  <si>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</si>
  <si>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</si>
  <si>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</si>
  <si>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</si>
  <si>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</si>
  <si>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</si>
  <si>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</si>
  <si>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</si>
  <si>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</si>
  <si>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</si>
  <si>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</si>
  <si>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</si>
  <si>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</si>
  <si>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</si>
  <si>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</si>
  <si>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</si>
  <si>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</si>
  <si>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</si>
  <si>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</si>
  <si>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</si>
  <si>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</si>
  <si>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</si>
  <si>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</si>
  <si>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</si>
  <si>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</si>
  <si>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</si>
  <si>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</si>
  <si>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</si>
  <si>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</si>
  <si>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</si>
  <si>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</si>
  <si>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</si>
  <si>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</si>
  <si>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</si>
  <si>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</si>
  <si>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</si>
  <si>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</si>
  <si>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</si>
  <si>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</si>
  <si>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</si>
  <si>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</si>
  <si>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</si>
  <si>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</si>
  <si>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</si>
  <si>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</si>
  <si>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</si>
  <si>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</si>
  <si>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</si>
  <si>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</si>
  <si>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</si>
  <si>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</si>
  <si>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</si>
  <si>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</si>
  <si>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</si>
  <si>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</si>
  <si>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</si>
  <si>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</si>
  <si>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</si>
  <si>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</si>
  <si>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</si>
  <si>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</si>
  <si>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</si>
  <si>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</si>
  <si>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</si>
  <si>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</si>
  <si>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</si>
  <si>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</si>
  <si>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</si>
  <si>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</si>
  <si>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</si>
  <si>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</si>
  <si>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</si>
  <si>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</si>
  <si>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</si>
  <si>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</si>
  <si>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</si>
  <si>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</si>
  <si>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</si>
  <si>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</si>
  <si>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</si>
  <si>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</si>
  <si>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</si>
  <si>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</si>
  <si>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</si>
  <si>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</si>
  <si>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</si>
  <si>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</si>
  <si>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</si>
  <si>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</si>
  <si>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</si>
  <si>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</si>
  <si>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</si>
  <si>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</si>
  <si>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</si>
  <si>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</si>
  <si>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</si>
  <si>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</si>
  <si>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</si>
  <si>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</si>
  <si>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</si>
  <si>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</si>
  <si>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</si>
  <si>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</si>
  <si>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</si>
  <si>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</si>
  <si>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</si>
  <si>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</si>
  <si>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</si>
  <si>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</si>
  <si>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</si>
  <si>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</si>
  <si>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</si>
  <si>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</si>
  <si>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</si>
  <si>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</si>
  <si>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</si>
  <si>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</si>
  <si>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</si>
  <si>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</si>
  <si>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</si>
  <si>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</si>
  <si>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</si>
  <si>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</si>
  <si>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</si>
  <si>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</si>
  <si>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</si>
  <si>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</si>
  <si>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</si>
  <si>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</si>
  <si>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</si>
  <si>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</si>
  <si>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</si>
  <si>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</si>
  <si>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</si>
  <si>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</si>
  <si>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</si>
  <si>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</si>
  <si>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</si>
  <si>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</si>
  <si>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</si>
  <si>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</si>
  <si>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</si>
  <si>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</si>
  <si>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</si>
  <si>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</si>
  <si>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</si>
  <si>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</si>
  <si>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</si>
  <si>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</si>
  <si>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</si>
  <si>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</si>
  <si>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</si>
  <si>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</si>
  <si>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</si>
  <si>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</si>
  <si>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</si>
  <si>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</si>
  <si>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</si>
  <si>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</si>
  <si>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</si>
  <si>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</si>
  <si>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</si>
  <si>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</si>
  <si>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</si>
  <si>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</si>
  <si>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</si>
  <si>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</si>
  <si>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</si>
  <si>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</si>
  <si>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</si>
  <si>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</si>
  <si>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</si>
  <si>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</si>
  <si>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</si>
  <si>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</si>
  <si>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</si>
  <si>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</si>
  <si>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</si>
  <si>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</si>
  <si>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</si>
  <si>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</si>
  <si>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</si>
  <si>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</si>
  <si>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</si>
  <si>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</si>
  <si>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</si>
  <si>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</si>
  <si>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</si>
  <si>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</si>
  <si>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</si>
  <si>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</si>
  <si>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</si>
  <si>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</si>
  <si>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</si>
  <si>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</si>
  <si>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</si>
  <si>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</si>
  <si>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</si>
  <si>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</si>
  <si>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</si>
  <si>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</si>
  <si>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</si>
  <si>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</si>
  <si>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</si>
  <si>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</si>
  <si>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</si>
  <si>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</si>
  <si>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</si>
  <si>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</si>
  <si>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</si>
  <si>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</si>
  <si>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</si>
  <si>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</si>
  <si>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</si>
  <si>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</si>
  <si>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</si>
  <si>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</si>
  <si>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</si>
  <si>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</si>
  <si>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</si>
  <si>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</si>
  <si>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</si>
  <si>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</si>
  <si>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</si>
  <si>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</si>
  <si>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</si>
  <si>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</si>
  <si>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</si>
  <si>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</si>
  <si>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</si>
  <si>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</si>
  <si>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</si>
  <si>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</si>
  <si>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</si>
  <si>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</si>
  <si>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</si>
  <si>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</si>
  <si>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</si>
  <si>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</si>
  <si>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</si>
  <si>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</si>
  <si>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</si>
  <si>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</si>
  <si>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</si>
  <si>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</si>
  <si>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</si>
  <si>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</si>
  <si>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</si>
  <si>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</si>
  <si>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</si>
  <si>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</si>
  <si>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</si>
  <si>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</si>
  <si>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</si>
  <si>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</si>
  <si>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</si>
  <si>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</si>
  <si>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</si>
  <si>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</si>
  <si>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</si>
  <si>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</si>
  <si>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</si>
  <si>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</si>
  <si>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</si>
  <si>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</si>
  <si>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</si>
  <si>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</si>
  <si>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</si>
  <si>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</si>
  <si>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</si>
  <si>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</si>
  <si>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</si>
  <si>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</si>
  <si>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</si>
  <si>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</si>
  <si>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</si>
  <si>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</si>
  <si>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</si>
  <si>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</si>
  <si>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</si>
  <si>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</si>
  <si>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</si>
  <si>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</si>
  <si>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</si>
  <si>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</si>
  <si>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</si>
  <si>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</si>
  <si>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</si>
  <si>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</si>
  <si>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</si>
  <si>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</si>
  <si>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</si>
  <si>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</si>
  <si>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</si>
  <si>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</si>
  <si>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</si>
  <si>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</si>
  <si>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</si>
  <si>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</si>
  <si>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</si>
  <si>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</si>
  <si>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</si>
  <si>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</si>
  <si>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</si>
  <si>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</si>
  <si>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</si>
  <si>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</si>
  <si>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</si>
  <si>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</si>
  <si>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</si>
  <si>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</si>
  <si>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</si>
  <si>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</si>
  <si>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</si>
  <si>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</si>
  <si>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</si>
  <si>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</si>
  <si>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</si>
  <si>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</si>
  <si>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</si>
  <si>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</si>
  <si>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</si>
  <si>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</si>
  <si>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</si>
  <si>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</si>
  <si>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</si>
  <si>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</si>
  <si>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</si>
  <si>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</si>
  <si>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</si>
  <si>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</si>
  <si>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</si>
  <si>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</si>
  <si>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</si>
  <si>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</si>
  <si>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</si>
  <si>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</si>
  <si>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</si>
  <si>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</si>
  <si>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</si>
  <si>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</si>
  <si>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</si>
  <si>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</si>
  <si>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</si>
  <si>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</si>
  <si>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</si>
  <si>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</si>
  <si>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</si>
  <si>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</si>
  <si>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</si>
  <si>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</si>
  <si>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</si>
  <si>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</si>
  <si>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</si>
  <si>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</si>
  <si>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</si>
  <si>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</si>
  <si>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</si>
  <si>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</si>
  <si>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</si>
  <si>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</si>
  <si>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</si>
  <si>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</si>
  <si>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</si>
  <si>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</si>
  <si>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</si>
  <si>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</si>
  <si>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</si>
  <si>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</si>
  <si>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</si>
  <si>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</si>
  <si>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</si>
  <si>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</si>
  <si>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</si>
  <si>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</si>
  <si>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</si>
  <si>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</si>
  <si>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</si>
  <si>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</si>
  <si>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</si>
  <si>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</si>
  <si>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</si>
  <si>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</si>
  <si>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</si>
  <si>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</si>
  <si>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</si>
  <si>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</si>
  <si>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</si>
  <si>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</si>
  <si>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</si>
  <si>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</si>
  <si>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</si>
  <si>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</si>
  <si>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</si>
  <si>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</si>
  <si>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</si>
  <si>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</si>
  <si>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</si>
  <si>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</si>
  <si>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</si>
  <si>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</si>
  <si>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</si>
  <si>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</si>
  <si>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</si>
  <si>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</si>
  <si>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</si>
  <si>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</si>
  <si>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</si>
  <si>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</si>
  <si>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</si>
  <si>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</si>
  <si>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</si>
  <si>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</si>
  <si>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</si>
  <si>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</si>
  <si>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</si>
  <si>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</si>
  <si>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</si>
  <si>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</si>
  <si>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</si>
  <si>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</si>
  <si>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</si>
  <si>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</si>
  <si>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</si>
  <si>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</si>
  <si>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</si>
  <si>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</si>
  <si>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</si>
  <si>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</si>
  <si>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</si>
  <si>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</si>
  <si>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</si>
  <si>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</si>
  <si>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</si>
  <si>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</si>
  <si>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</si>
  <si>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</si>
  <si>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</si>
  <si>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</si>
  <si>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</si>
  <si>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</si>
  <si>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</si>
  <si>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</si>
  <si>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</si>
  <si>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</si>
  <si>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</si>
  <si>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</si>
  <si>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</si>
  <si>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</si>
  <si>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</si>
  <si>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</si>
  <si>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</si>
  <si>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</si>
  <si>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</si>
  <si>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</si>
  <si>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</si>
  <si>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</si>
  <si>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</si>
  <si>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</si>
  <si>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</si>
  <si>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</si>
  <si>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</si>
  <si>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</si>
  <si>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</si>
  <si>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</si>
  <si>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</si>
  <si>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</si>
  <si>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</si>
  <si>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</si>
  <si>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</si>
  <si>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</si>
  <si>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</si>
  <si>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</si>
  <si>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</si>
  <si>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</si>
  <si>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</si>
  <si>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</si>
  <si>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</si>
  <si>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</si>
  <si>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</si>
  <si>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</si>
  <si>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</si>
  <si>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</si>
  <si>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</si>
  <si>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</si>
  <si>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</si>
  <si>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</si>
  <si>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</si>
  <si>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</si>
  <si>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</si>
  <si>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</si>
  <si>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</si>
  <si>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</si>
  <si>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</si>
  <si>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</si>
  <si>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</si>
  <si>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</si>
  <si>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</si>
  <si>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</si>
  <si>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</si>
  <si>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</si>
  <si>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</si>
  <si>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</si>
  <si>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</si>
  <si>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</si>
  <si>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</si>
  <si>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</si>
  <si>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</si>
  <si>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</si>
  <si>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</si>
  <si>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</si>
  <si>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</si>
  <si>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</si>
  <si>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</si>
  <si>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</si>
  <si>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</si>
  <si>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</si>
  <si>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</si>
  <si>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</si>
  <si>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</si>
  <si>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</si>
  <si>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</si>
  <si>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</si>
  <si>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</si>
  <si>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二十三、债务还本支出</t>
  </si>
  <si>
    <t xml:space="preserve">   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</si>
  <si>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</si>
  <si>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</si>
  <si>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</si>
  <si>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</si>
  <si>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二十四、债务付息支出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</si>
  <si>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</si>
  <si>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</si>
  <si>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</si>
  <si>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</si>
  <si>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</si>
  <si>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二十五、债务发行费用支出</t>
  </si>
  <si>
    <t xml:space="preserve">   地方政府一般债务发行费用支出</t>
  </si>
  <si>
    <t>二十六、其他支出</t>
  </si>
  <si>
    <t xml:space="preserve">   年初预留</t>
  </si>
  <si>
    <t>1-5  2020年临翔区本级一般公共预算政府预算经济分类表（基本支出）</t>
  </si>
  <si>
    <t>经济科目名称</t>
  </si>
  <si>
    <t>为上年预算数的%</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</si>
  <si>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</si>
  <si>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</si>
  <si>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</si>
  <si>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</si>
  <si>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</si>
  <si>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</si>
  <si>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</si>
  <si>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</si>
  <si>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</si>
  <si>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</si>
  <si>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</si>
  <si>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</si>
  <si>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</si>
  <si>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</si>
  <si>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</si>
  <si>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</si>
  <si>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</si>
  <si>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</si>
  <si>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</si>
  <si>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</si>
  <si>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</si>
  <si>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</si>
  <si>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</si>
  <si>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对企业的补助</t>
  </si>
  <si>
    <t>其他对企业的补助</t>
  </si>
  <si>
    <t>对个人和家庭的补助</t>
  </si>
  <si>
    <t xml:space="preserve">  社会福利和救助</t>
  </si>
  <si>
    <t xml:space="preserve">    助学金</t>
  </si>
  <si>
    <t xml:space="preserve">  离退休费</t>
  </si>
  <si>
    <t xml:space="preserve">  其他对个人和家庭的补助</t>
  </si>
  <si>
    <t>对社会保障基金补助</t>
  </si>
  <si>
    <t>对社会保险基金补助</t>
  </si>
  <si>
    <t>支  出  合  计</t>
  </si>
  <si>
    <t>1-6  2020年临翔区本级一般公共预算支出表（州、市对下转移支付项目）</t>
  </si>
  <si>
    <t>项       目</t>
  </si>
  <si>
    <t>一般公共服务支出</t>
  </si>
  <si>
    <t>……</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</si>
  <si>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</si>
  <si>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</si>
  <si>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</si>
  <si>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</si>
  <si>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</si>
  <si>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</si>
  <si>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</si>
  <si>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</si>
  <si>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</si>
  <si>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</si>
  <si>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</si>
  <si>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</si>
  <si>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</si>
  <si>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自然资源海洋气象等支出</t>
  </si>
  <si>
    <t>住房保障支出</t>
  </si>
  <si>
    <t>粮油物资储备支出</t>
  </si>
  <si>
    <t>灾害防治及应急管理支出</t>
  </si>
  <si>
    <t>其他支出</t>
  </si>
  <si>
    <t>省对下专项转移支付合计</t>
  </si>
  <si>
    <t xml:space="preserve"> 注：乡财县管后，县区一级已为财政管理末级，乡（镇）街道资金在支付中作为县区本级资金支付，所以无对下转移支付资金</t>
  </si>
  <si>
    <t>1-7  2020年临翔区分地区税收返还和转移支付预算表</t>
  </si>
  <si>
    <t>地  区</t>
  </si>
  <si>
    <t>合计</t>
  </si>
  <si>
    <t>税收返还</t>
  </si>
  <si>
    <t>一般性转移支付</t>
  </si>
  <si>
    <t>专项转移支付</t>
  </si>
  <si>
    <t>一、提前下达数小计</t>
  </si>
  <si>
    <t>临沧市临翔区邦东乡人民政府</t>
  </si>
  <si>
    <t xml:space="preserve"> </t>
  </si>
  <si>
    <t>临沧市临翔区平村彝族傣族乡人民政府</t>
  </si>
  <si>
    <t>临沧市临翔区马台乡人民政府</t>
  </si>
  <si>
    <t>临沧市临翔区章驮乡人民政府</t>
  </si>
  <si>
    <t>临沧市临翔区南美拉祜族乡人民政府</t>
  </si>
  <si>
    <t>临沧市临翔区圈内乡人民政府</t>
  </si>
  <si>
    <t>临沧市临翔区博尚镇人民政府</t>
  </si>
  <si>
    <t>临沧市临翔区蚂蚁堆乡人民政府</t>
  </si>
  <si>
    <t>临沧市临翔区人民政府忙畔街道办事处</t>
  </si>
  <si>
    <t>临沧市临翔区人民政府凤翔街道办事处</t>
  </si>
  <si>
    <t>二、待分配数</t>
  </si>
  <si>
    <t>三、预算合计</t>
  </si>
  <si>
    <t>1-8  2020年临翔区本级“三公”经费预算财政拨款情况统计表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</si>
  <si>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</si>
  <si>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</si>
  <si>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</si>
  <si>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</si>
  <si>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</si>
  <si>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</si>
  <si>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</si>
  <si>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</si>
  <si>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2020年全区“三公”经费预算合计为1283.82万元，较2019年预算数1305.45万元，减少21.63万元，下降1.66%。下降幅度较小的主要原因是，临沧市公安局临翔分局根据工作需要，本年计划购置一台公务用车，增加公务用车购置费60万元，将全区下降幅度由6.25%变为1.66%。
1.公务用车购置及运行费854.18万元，较2019年预算数832.36万元，增加21.82万元，增长2.62%。增长的主要原因是临沧市公安局临翔分局根据工作需要，本年计划购置一台公务用车，预计增加公务用车购置费60万元。公务用车运行费较2019年减少38.18万元，下降4.59%，无特殊情况下，严格按照只减不增的原则控制目标任务。经费主要用于保障各预算单位及公务用车平台执行公务活动、开展各种专项调研检查工作所发生的公务用车燃料费、维修费、过路过桥费、保险费等支出。
2.公务接待费429.64万元，较2019年预算数473.09万元，减少43.45万元，下降9.18%。主要是部门开展调研、检查、培训、指导等执行公务和业务活动发生的公务接待费用。较上年下降的主要原因是临翔区认真贯彻落实国务院“厉行节约、反对浪费”的相关规定，严格控制一般性支出。
3.根据以前年度财政实际执行情况分析，一般情况不发生因公出国（境)费，因此自2014年以来一直没有安排预算支出。</t>
  </si>
  <si>
    <t>2-1  2020年临翔区政府性基金预算收入情况表</t>
  </si>
  <si>
    <t>一、地方农网还贷资金收入</t>
  </si>
  <si>
    <t>二、国家电影事业发展专项资金收入</t>
  </si>
  <si>
    <t>三、国有土地收益基金收入</t>
  </si>
  <si>
    <t>四、农业土地开发资金收入</t>
  </si>
  <si>
    <t>五、国有土地使用权出让收入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</si>
  <si>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</si>
  <si>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</si>
  <si>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</si>
  <si>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</si>
  <si>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</si>
  <si>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六、大中型水库库区基金收入</t>
  </si>
  <si>
    <t>七、彩票公益金收入</t>
  </si>
  <si>
    <t xml:space="preserve">   福利彩票公益金收入</t>
  </si>
  <si>
    <t xml:space="preserve">   体育彩票公益金收入</t>
  </si>
  <si>
    <t>八、城市基础设施配套费收入</t>
  </si>
  <si>
    <t>九、小型水库移民扶助基金收入</t>
  </si>
  <si>
    <t>十、国家重大水利工程建设基金收入</t>
  </si>
  <si>
    <t>十一、车辆通行费</t>
  </si>
  <si>
    <t>十二、污水处理费收入</t>
  </si>
  <si>
    <t>十三、彩票发行机构和彩票销售机构的业务费用</t>
  </si>
  <si>
    <t>十四、其他政府性基金收入</t>
  </si>
  <si>
    <t>十五、专项债券对应项目专项收入</t>
  </si>
  <si>
    <t>全区政府性基金预算收入</t>
  </si>
  <si>
    <t>地方政府专项债务收入</t>
  </si>
  <si>
    <t xml:space="preserve">   政府性基金补助收入</t>
  </si>
  <si>
    <t>2-2  2020年临翔区政府性基金预算支出情况表</t>
  </si>
  <si>
    <t>一、文化旅游体育与传媒支出</t>
  </si>
  <si>
    <t xml:space="preserve">   国家电影事业发展专项资金安排的支出</t>
  </si>
  <si>
    <t xml:space="preserve">   旅游发展基金支出</t>
  </si>
  <si>
    <t>二、社会保障和就业支出</t>
  </si>
  <si>
    <t xml:space="preserve">   大中型水库移民后期扶持基金支出</t>
  </si>
  <si>
    <t xml:space="preserve">   小型水库移民扶助基金安排的支出</t>
  </si>
  <si>
    <t>三、节能环保支出</t>
  </si>
  <si>
    <t xml:space="preserve">   可再生能源电价附加收入安排的支出</t>
  </si>
  <si>
    <t>四、城乡社区支出</t>
  </si>
  <si>
    <t xml:space="preserve">   国有土地使用权出让收入及对应专项债务收入安排的支出</t>
  </si>
  <si>
    <t xml:space="preserve">   国有土地收益基金及对应专项债务收入安排的支出</t>
  </si>
  <si>
    <t xml:space="preserve">   农业土地开发资金安排的支出</t>
  </si>
  <si>
    <t xml:space="preserve">   城市基础设施配套费安排的支出</t>
  </si>
  <si>
    <t xml:space="preserve">   污水处理费收入安排的支出</t>
  </si>
  <si>
    <t xml:space="preserve">   土地储备专项债券收入安排的支出</t>
  </si>
  <si>
    <t xml:space="preserve">   棚户区改造专项债券收入安排的支出</t>
  </si>
  <si>
    <t xml:space="preserve">   城市基础设施配套费对应专项债务收入安排的支出</t>
  </si>
  <si>
    <t>五、农林水支出</t>
  </si>
  <si>
    <t xml:space="preserve">   大中型水库库区基金安排的支出</t>
  </si>
  <si>
    <t xml:space="preserve">   国家重大水利工程建设基金安排的支出</t>
  </si>
  <si>
    <t xml:space="preserve">   国家重大水利工程建设基金对应专项债务收入安排的支出</t>
  </si>
  <si>
    <t>六、交通运输支出</t>
  </si>
  <si>
    <t xml:space="preserve">   车辆通行费安排的支出</t>
  </si>
  <si>
    <t xml:space="preserve">   港口建设费安排的支出</t>
  </si>
  <si>
    <t xml:space="preserve">   民航发展基金支出</t>
  </si>
  <si>
    <t xml:space="preserve">   政府收费公路专项债券收入安排的支出</t>
  </si>
  <si>
    <t>七、资源勘探信息等支出</t>
  </si>
  <si>
    <t xml:space="preserve">   农网还贷资金支出</t>
  </si>
  <si>
    <t>八、其他支出</t>
  </si>
  <si>
    <t xml:space="preserve">   其他政府性基金安排的支出</t>
  </si>
  <si>
    <t xml:space="preserve">   彩票发行销售机构业务费安排的支出</t>
  </si>
  <si>
    <t xml:space="preserve">   彩票公益金安排的支出</t>
  </si>
  <si>
    <t>九、债务付息支出</t>
  </si>
  <si>
    <t xml:space="preserve">   地方政府专项债务付息支出</t>
  </si>
  <si>
    <t>十、债务发行费用支出</t>
  </si>
  <si>
    <t xml:space="preserve">   地方政府专项债务发行费用支出</t>
  </si>
  <si>
    <t>全区政府性基金支出</t>
  </si>
  <si>
    <t xml:space="preserve">   政府性基金上解支出</t>
  </si>
  <si>
    <t xml:space="preserve">   调出资金</t>
  </si>
  <si>
    <t xml:space="preserve">   年终结余</t>
  </si>
  <si>
    <t>地方政府专项债务还本支出</t>
  </si>
  <si>
    <t>2-3  2020年临翔区本级政府性基金预算收入情况表</t>
  </si>
  <si>
    <t>一、农网还贷资金收入</t>
  </si>
  <si>
    <t>二、港口建设费收入</t>
  </si>
  <si>
    <t>三、国家电影事业发展专项资金收入</t>
  </si>
  <si>
    <t>四、国有土地收益基金收入</t>
  </si>
  <si>
    <t>五、农业土地开发资金收入</t>
  </si>
  <si>
    <t>六、国有土地使用权出让收入</t>
  </si>
  <si>
    <t>七、大中型水库库区基金收入</t>
  </si>
  <si>
    <t>八、彩票公益金收入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</si>
  <si>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</si>
  <si>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</si>
  <si>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</si>
  <si>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</si>
  <si>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</si>
  <si>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</si>
  <si>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十五、其他政府性基金收入</t>
  </si>
  <si>
    <t>十六、专项债券对应项目专项收入</t>
  </si>
  <si>
    <t>本级政府性基金预算收入</t>
  </si>
  <si>
    <t>2-4  2020年临翔区本级政府性基金预算支出情况表</t>
  </si>
  <si>
    <t xml:space="preserve">     资助少数民族语电影译制</t>
  </si>
  <si>
    <t xml:space="preserve">     其他国家电影事业发展专项资金支出</t>
  </si>
  <si>
    <t xml:space="preserve">     其他大中型水库移民后期扶持基金支出</t>
  </si>
  <si>
    <t xml:space="preserve">     其他国有土地使用权出让收入安排的支出</t>
  </si>
  <si>
    <t xml:space="preserve">     其他大中型水库库区基金支出</t>
  </si>
  <si>
    <t xml:space="preserve">     其他重大水利工程建设基金支出</t>
  </si>
  <si>
    <t xml:space="preserve">     其他车辆通行费安排的支出</t>
  </si>
  <si>
    <t xml:space="preserve">     航道建设和维护</t>
  </si>
  <si>
    <t xml:space="preserve">     航运保障系统建设</t>
  </si>
  <si>
    <t xml:space="preserve">     民航机场建设</t>
  </si>
  <si>
    <t xml:space="preserve">     民航安全</t>
  </si>
  <si>
    <t xml:space="preserve">     航线和机场补贴</t>
  </si>
  <si>
    <t xml:space="preserve">     地方农网还贷资金支出</t>
  </si>
  <si>
    <t xml:space="preserve">     福利彩票销售机构的业务费支出</t>
  </si>
  <si>
    <t xml:space="preserve">     体育彩票销售机构的业务费支出</t>
  </si>
  <si>
    <t xml:space="preserve">     彩票市场调控资金支出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</si>
  <si>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</si>
  <si>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</si>
  <si>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</si>
  <si>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</si>
  <si>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本级政府性基金支出</t>
  </si>
  <si>
    <t xml:space="preserve">   政府性基金转移支付</t>
  </si>
  <si>
    <t xml:space="preserve">     政府性基金补助支出</t>
  </si>
  <si>
    <t xml:space="preserve">   地方政府专项债务转贷支出</t>
  </si>
  <si>
    <t>2-5  2020年临翔区本级政府性基金支出表（省对下转移支付）</t>
  </si>
  <si>
    <t>本年支出小计</t>
  </si>
  <si>
    <t>3-1  2020年临翔区国有资本经营收入预算情况表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</si>
  <si>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</si>
  <si>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</si>
  <si>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</si>
  <si>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</si>
  <si>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</si>
  <si>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</si>
  <si>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</si>
  <si>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</si>
  <si>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</si>
  <si>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农林牧渔企业利润收入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</si>
  <si>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</si>
  <si>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</si>
  <si>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</si>
  <si>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</si>
  <si>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</si>
  <si>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</si>
  <si>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</si>
  <si>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</si>
  <si>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</si>
  <si>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</si>
  <si>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</si>
  <si>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</si>
  <si>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</si>
  <si>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</si>
  <si>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</si>
  <si>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</si>
  <si>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</si>
  <si>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</si>
  <si>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</si>
  <si>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</si>
  <si>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</si>
  <si>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</si>
  <si>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</si>
  <si>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全区国有资本经营收入</t>
  </si>
  <si>
    <t>上年结转</t>
  </si>
  <si>
    <t>注：由于我区国有企业存量少、规模小，且属政策性或公益性，无上缴利润，不具备编制预算条件，所以无数据。</t>
  </si>
  <si>
    <t>3-2  2020年临翔区国有资本经营支出预算情况表</t>
  </si>
  <si>
    <t xml:space="preserve">  解决历史遗留问题及改革成本支出</t>
  </si>
  <si>
    <t xml:space="preserve">    "三供一业"移交补助支出</t>
  </si>
  <si>
    <t xml:space="preserve">    国有企业办职教幼教补助支出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</si>
  <si>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</si>
  <si>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</si>
  <si>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</si>
  <si>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</si>
  <si>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</si>
  <si>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</si>
  <si>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</si>
  <si>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</si>
  <si>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</si>
  <si>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</si>
  <si>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</si>
  <si>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其他国有资本经营预算支出</t>
  </si>
  <si>
    <t xml:space="preserve">    其他国有资本经营预算支出(项)</t>
  </si>
  <si>
    <t>全区国有资本经营支出</t>
  </si>
  <si>
    <t>调出资金</t>
  </si>
  <si>
    <t>结转下年</t>
  </si>
  <si>
    <t>3-3  2020年临翔区本级国有资本经营收入预算情况表</t>
  </si>
  <si>
    <t>利润收入</t>
  </si>
  <si>
    <t>股利、股息收入</t>
  </si>
  <si>
    <t>清算收入</t>
  </si>
  <si>
    <t>本级国有资本经营收入</t>
  </si>
  <si>
    <t>3-4  2020年临翔区本级国有资本经营支出预算情况表</t>
  </si>
  <si>
    <t>项   目</t>
  </si>
  <si>
    <t>本级国有资本经营支出</t>
  </si>
  <si>
    <t>国有资本经营预算转移支付</t>
  </si>
  <si>
    <t>3-5  2020年临翔区国有资本经营预算转移支付表（分地区）</t>
  </si>
  <si>
    <t>预算数</t>
  </si>
  <si>
    <t>昆明市</t>
  </si>
  <si>
    <t>昭通市</t>
  </si>
  <si>
    <t>曲靖市</t>
  </si>
  <si>
    <t>玉溪市</t>
  </si>
  <si>
    <t>红河州</t>
  </si>
  <si>
    <t>文山州</t>
  </si>
  <si>
    <t>普洱市</t>
  </si>
  <si>
    <t>西双版纳州</t>
  </si>
  <si>
    <t>楚雄州</t>
  </si>
  <si>
    <t>大理州</t>
  </si>
  <si>
    <t>保山市</t>
  </si>
  <si>
    <t>德宏州</t>
  </si>
  <si>
    <t>丽江市</t>
  </si>
  <si>
    <t>怒江州</t>
  </si>
  <si>
    <t>迪庆州</t>
  </si>
  <si>
    <t>临沧市</t>
  </si>
  <si>
    <t>合  计</t>
  </si>
  <si>
    <t>3-6  2020年临翔区本级国有资本经营预算转移支付表（分项目）</t>
  </si>
  <si>
    <t>项目名称</t>
  </si>
  <si>
    <t>4-1  2020年临翔区社会保险基金收入预算情况表</t>
  </si>
  <si>
    <t>项     目</t>
  </si>
  <si>
    <t>2019年预计执行数</t>
  </si>
  <si>
    <t>预算数比上年预计执行数增长%</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</si>
  <si>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</si>
  <si>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</si>
  <si>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</si>
  <si>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</si>
  <si>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</si>
  <si>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</si>
  <si>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</si>
  <si>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</si>
  <si>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</si>
  <si>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</si>
  <si>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八、生育保险基金收入</t>
  </si>
  <si>
    <t>收入小计</t>
  </si>
  <si>
    <t xml:space="preserve">  其中：保险费收入</t>
  </si>
  <si>
    <t xml:space="preserve">        利息收入</t>
  </si>
  <si>
    <t xml:space="preserve">        财政补贴收入</t>
  </si>
  <si>
    <t>上级补助收入</t>
  </si>
  <si>
    <t>下级上解收入</t>
  </si>
  <si>
    <t>收入合计</t>
  </si>
  <si>
    <t>4-2  2020年临翔区社会保险基金支出预算情况表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</si>
  <si>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</si>
  <si>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</si>
  <si>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</si>
  <si>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</si>
  <si>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</si>
  <si>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</si>
  <si>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</si>
  <si>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</si>
  <si>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</si>
  <si>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八、生育保险基金支出</t>
  </si>
  <si>
    <t>支出小计</t>
  </si>
  <si>
    <t xml:space="preserve">    其中：社会保险待遇支出</t>
  </si>
  <si>
    <t xml:space="preserve">补助下级支出
  </t>
  </si>
  <si>
    <t>上解上级支出</t>
  </si>
  <si>
    <t>支出合计</t>
  </si>
  <si>
    <t>4-3  2020年临翔区本级社会保险基金收入预算情况表</t>
  </si>
  <si>
    <t>4-4  2020年临翔区本级社会保险基金支出预算情况表</t>
  </si>
  <si>
    <t>5-1  云南省临沧市临翔区2019年地方政府债务限额及余额预算情况表</t>
  </si>
  <si>
    <t>单位：亿元</t>
  </si>
  <si>
    <t>地   区</t>
  </si>
  <si>
    <t>2019年债务限额</t>
  </si>
  <si>
    <t>2019年债务余额预计执行数</t>
  </si>
  <si>
    <t>一般债务</t>
  </si>
  <si>
    <t>专项债务</t>
  </si>
  <si>
    <t>公  式</t>
  </si>
  <si>
    <t>A=B+C</t>
  </si>
  <si>
    <t>B</t>
  </si>
  <si>
    <t>C</t>
  </si>
  <si>
    <t>D=E+F</t>
  </si>
  <si>
    <t>E</t>
  </si>
  <si>
    <t>F</t>
  </si>
  <si>
    <t xml:space="preserve">   合计</t>
  </si>
  <si>
    <t xml:space="preserve">  一、临翔区</t>
  </si>
  <si>
    <t xml:space="preserve"> 二、XX州（市）下级合计</t>
  </si>
  <si>
    <t>（一）下级地区1</t>
  </si>
  <si>
    <t>（二）下级地区2</t>
  </si>
  <si>
    <t>注：1.本表反映上一年度本地区、本级及分地区地方政府债务限额及余额预计执行数。</t>
  </si>
  <si>
    <t xml:space="preserve">    2.本表由县级以上地方各级财政部门在本级人民代表大会批准预算后二十日内公开。</t>
  </si>
  <si>
    <t>临翔区（本级）2019年地方政府债务限额及余额预算情况表</t>
  </si>
  <si>
    <t xml:space="preserve"> 临翔区</t>
  </si>
  <si>
    <t xml:space="preserve">    临翔区本级</t>
  </si>
  <si>
    <t>5-2  临翔区2019年地方政府一般债务余额情况表</t>
  </si>
  <si>
    <t>项    目</t>
  </si>
  <si>
    <t>执行数</t>
  </si>
  <si>
    <t>一、2018年末地方政府一般债务余额实际数</t>
  </si>
  <si>
    <t>二、2019年末地方政府一般债务余额限额</t>
  </si>
  <si>
    <t>三、2019年地方政府一般债务发行额</t>
  </si>
  <si>
    <t xml:space="preserve">   中央转贷地方的国际金融组织和外国政府贷款</t>
  </si>
  <si>
    <t xml:space="preserve">   2019年地方政府一般债券发行额</t>
  </si>
  <si>
    <t>四、2019年地方政府一般债务还本额</t>
  </si>
  <si>
    <t>五、2019年末地方政府一般债务余额预计执行数</t>
  </si>
  <si>
    <t>六、2020年地方财政赤字</t>
  </si>
  <si>
    <t>七、2020年地方政府一般债务余额限额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</si>
  <si>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</si>
  <si>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临翔区本级2019年地方政府一般债务余额情况表</t>
  </si>
  <si>
    <t xml:space="preserve">    中央转贷地方的国际金融组织和外国政府贷款</t>
  </si>
  <si>
    <t xml:space="preserve">    2019年地方政府一般债券发行额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</si>
  <si>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</si>
  <si>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临翔区2019年地方政府专项债务余额情况表</t>
  </si>
  <si>
    <t>一、2018年末地方政府专项债务余额实际数</t>
  </si>
  <si>
    <t>二、2019年末地方政府专项债务余额限额</t>
  </si>
  <si>
    <t>三、2019年地方政府专项债务发行额</t>
  </si>
  <si>
    <t>四、2019年地方政府专项债务还本额</t>
  </si>
  <si>
    <t>五、2019年末地方政府专项债务余额预计执行数</t>
  </si>
  <si>
    <t>六、2020年地方政府专项债务新增限额</t>
  </si>
  <si>
    <t>七、2020年末地方政府专项债务余额限额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</si>
  <si>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</si>
  <si>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临翔区本级2019年地方政府专项债务余额情况表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</si>
  <si>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</si>
  <si>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临翔区地方政府债券发行及还本
付息情况表</t>
  </si>
  <si>
    <t>公式</t>
  </si>
  <si>
    <t>本地区</t>
  </si>
  <si>
    <t>本级</t>
  </si>
  <si>
    <t>一、2019年发行预计执行数</t>
  </si>
  <si>
    <t>A=B+D</t>
  </si>
  <si>
    <t>（一）一般债券</t>
  </si>
  <si>
    <t xml:space="preserve">   其中：再融资债券</t>
  </si>
  <si>
    <t>（二）专项债券</t>
  </si>
  <si>
    <t>D</t>
  </si>
  <si>
    <t>二、2019年还本预计执行数</t>
  </si>
  <si>
    <t>F=G+H</t>
  </si>
  <si>
    <t>G</t>
  </si>
  <si>
    <t>H</t>
  </si>
  <si>
    <t>三、2019年付息预计执行数</t>
  </si>
  <si>
    <t>I=J+K</t>
  </si>
  <si>
    <t>J</t>
  </si>
  <si>
    <t>K</t>
  </si>
  <si>
    <t>四、2020年还本预算数</t>
  </si>
  <si>
    <t>L=M+O</t>
  </si>
  <si>
    <t>M</t>
  </si>
  <si>
    <t xml:space="preserve">   其中：再融资</t>
  </si>
  <si>
    <t xml:space="preserve">      财政预算安排 </t>
  </si>
  <si>
    <t>N</t>
  </si>
  <si>
    <t>O</t>
  </si>
  <si>
    <t xml:space="preserve">      财政预算安排</t>
  </si>
  <si>
    <t>P</t>
  </si>
  <si>
    <t>五、2020年付息预算数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</si>
  <si>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</si>
  <si>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</si>
  <si>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</si>
  <si>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</si>
  <si>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临翔区2020年地方政府债务限额提前下达情况表</t>
  </si>
  <si>
    <t>下级</t>
  </si>
  <si>
    <t>一、2019年地方政府债务限额</t>
  </si>
  <si>
    <t>其中： 一般债务限额</t>
  </si>
  <si>
    <t xml:space="preserve">       专项债务限额</t>
  </si>
  <si>
    <t>二、提前下达的2020年新增地方政府债务限额</t>
  </si>
  <si>
    <t>无</t>
  </si>
  <si>
    <t>注：本表反映本地区及本级年初预算中列示提前下达的新增地方政府债务限额情况，由县级以上地方各级财政部门在本级人民代表大会批准预算后二十日内公开。</t>
  </si>
  <si>
    <t>注：临翔区没有提前下达的2020年新增地方政府债务限额，所以无数据。</t>
  </si>
  <si>
    <t>5-8  临翔区2020年年初新增地方政府债券资金安排表</t>
  </si>
  <si>
    <t>序号</t>
  </si>
  <si>
    <t>项目类型</t>
  </si>
  <si>
    <t>项目主管部门</t>
  </si>
  <si>
    <t>债券性质</t>
  </si>
  <si>
    <t>债券规模</t>
  </si>
  <si>
    <t>注：本表反映本级当年提前下达的新增地方政府债券资金使用安排，由县级以上地方各级财政部门在本级人民代表大会批准预算后二十日内公开。</t>
  </si>
  <si>
    <t>注：临翔区没有提前下达的2020年新增地方政府债券资金，所以本表无数据</t>
  </si>
  <si>
    <t>6-1   2020年临翔区重大政策和重点项目绩效目标表</t>
  </si>
  <si>
    <t>单位名称.项目名称</t>
  </si>
  <si>
    <t>金额（万元）</t>
  </si>
  <si>
    <t>项目目标</t>
  </si>
  <si>
    <t>一级指标</t>
  </si>
  <si>
    <t>二级指标</t>
  </si>
  <si>
    <t>三级指标</t>
  </si>
  <si>
    <t>指标值</t>
  </si>
  <si>
    <t>绩效指标值设定依据及数据来源</t>
  </si>
  <si>
    <t>说明</t>
  </si>
  <si>
    <t>临翔区人力资源和社会保障局</t>
  </si>
  <si>
    <t xml:space="preserve">      乡村公益性岗位项目</t>
  </si>
  <si>
    <t>通过开展政策宣传、信息服务、就业适应用性培训及劳务输出数据统计相关工作，确保滇沪合作项目有序推进。</t>
  </si>
  <si>
    <t>产出指标</t>
  </si>
  <si>
    <t>成本指标</t>
  </si>
  <si>
    <t>上岗人员800元/月</t>
  </si>
  <si>
    <t>886.14万</t>
  </si>
  <si>
    <t>根据项目实际情况及财政安排的资金额度</t>
  </si>
  <si>
    <t>时效指标</t>
  </si>
  <si>
    <t>项目开工时间2019年8月—12月</t>
  </si>
  <si>
    <t>100%</t>
  </si>
  <si>
    <t>2020年1月前上岗人数1490人</t>
  </si>
  <si>
    <t>≥1000人</t>
  </si>
  <si>
    <t>数量指标</t>
  </si>
  <si>
    <t>社会公共事务协管岗位及乡村公路养护岗位1490个</t>
  </si>
  <si>
    <t>≥95%</t>
  </si>
  <si>
    <t>满意度指标</t>
  </si>
  <si>
    <t>服务对象满意度指标</t>
  </si>
  <si>
    <t>工作对象满意度</t>
  </si>
  <si>
    <t>效益指标</t>
  </si>
  <si>
    <t>社会效益指标</t>
  </si>
  <si>
    <t>建档立卡贫困劳动力就业人数836人</t>
  </si>
  <si>
    <t>≥650人</t>
  </si>
  <si>
    <t>保障村组道路清洁</t>
  </si>
  <si>
    <t>≥90%</t>
  </si>
  <si>
    <t>临翔区妇幼保健院</t>
  </si>
  <si>
    <t xml:space="preserve">      妇女儿童医院建设专项资本金</t>
  </si>
  <si>
    <t>完成临翔区妇女儿童医院医院项目建设</t>
  </si>
  <si>
    <t>2020年完成临翔区妇女儿童医院医院项目建设</t>
  </si>
  <si>
    <t>100</t>
  </si>
  <si>
    <t>满足临翔区妇女儿童对医疗保障</t>
  </si>
  <si>
    <t>临翔区公安局</t>
  </si>
  <si>
    <t xml:space="preserve">      基层基础设施建设经费（派出所建设）</t>
  </si>
  <si>
    <t>按照派出所建设统一标准建设，充分体现派出所职能特点，满足实际工作需要，既要方便群众、利于工作，又要具有现实适应性和科学合理性，做到功能齐全、安全保密、经济实用、简朴庄重，完成派出所基础设施建设，</t>
  </si>
  <si>
    <t>派出所建设完成时限</t>
  </si>
  <si>
    <t>2020年</t>
  </si>
  <si>
    <t>完成2020年派出所建设</t>
  </si>
  <si>
    <t>3个</t>
  </si>
  <si>
    <t>质量指标</t>
  </si>
  <si>
    <t>达到派出所建设统一标准</t>
  </si>
  <si>
    <t>达标</t>
  </si>
  <si>
    <t>人民群众对派出所工作的满意度</t>
  </si>
  <si>
    <t>显著提高</t>
  </si>
  <si>
    <t>方便群众、利于工作</t>
  </si>
  <si>
    <t>显著提升</t>
  </si>
  <si>
    <t xml:space="preserve">    办案业务经费（预列转移支付）</t>
  </si>
  <si>
    <t>提升办案及社会治安防控体系能力建设，维护社会治安秩序，制止危害社会治安的行为；管理出入境的有关工作；依法查处危害社会治安秩序行为和刑事案件；组织开展禁种、禁吸毒品工作,负责侦破毒品案件；加强经济犯罪防范和侦查工作；负责处置突发事件和骚乱；搞好看守所、治安拘留所、强制戒毒所的管理和依法承担的执行工作。维护全区社会大局稳定、促进公平正义、保障人民安居乐业，推动“平安临翔”建设。</t>
  </si>
  <si>
    <t>资金拨付及时率</t>
  </si>
  <si>
    <t>大于等于90%</t>
  </si>
  <si>
    <t>办案业务经费投入情况</t>
  </si>
  <si>
    <t>逐年改善</t>
  </si>
  <si>
    <t>业务装备经费投入数额</t>
  </si>
  <si>
    <t>不低于30%</t>
  </si>
  <si>
    <t>办案业务经费保障水平</t>
  </si>
  <si>
    <t>人民群众的安全感、满意度和公安机关执法公信度力稳步提升</t>
  </si>
  <si>
    <t>长期</t>
  </si>
  <si>
    <t>人民群众满意度</t>
  </si>
  <si>
    <t>大于等于93%</t>
  </si>
  <si>
    <t>可持续影响指标</t>
  </si>
  <si>
    <t>政法经费保障能力稳步提升</t>
  </si>
  <si>
    <t xml:space="preserve">    收治中心、禁毒防艾基地建设经费</t>
  </si>
  <si>
    <t>完成临翔区收治中心、禁毒防艾基地相关建设项目，加强禁毒基础设施建设，完成戒毒、禁毒宣传工作任务，有效打击毒品犯罪、遏制毒品蔓延趋势，戒毒工作成果进一步巩固；全民禁毒意识进一步增强。</t>
  </si>
  <si>
    <t>年度预算执行率</t>
  </si>
  <si>
    <t>收戒吸毒人员数量</t>
  </si>
  <si>
    <t>600人以上</t>
  </si>
  <si>
    <t>禁毒工作综合监测</t>
  </si>
  <si>
    <t>良好</t>
  </si>
  <si>
    <t>验收合格率</t>
  </si>
  <si>
    <t>社会公众满意率达</t>
  </si>
  <si>
    <t>90%以上</t>
  </si>
  <si>
    <t>对全区禁毒斗争可持续发展影响</t>
  </si>
  <si>
    <t>高</t>
  </si>
  <si>
    <t>吸食毒品人员增长势头</t>
  </si>
  <si>
    <t>有效遏制</t>
  </si>
  <si>
    <t>社会公众对禁毒工作认知率</t>
  </si>
  <si>
    <t>80%以上</t>
  </si>
  <si>
    <t xml:space="preserve">    犯罪嫌疑人员体检及在押在拘人员医疗费</t>
  </si>
  <si>
    <t>对犯罪嫌疑人进行体检，保证看守所收押人员的安全。保证在押、在拘人员患病及时得到治疗，保护的在押、在拘人员合法权益。</t>
  </si>
  <si>
    <t>犯罪嫌疑人员体检率</t>
  </si>
  <si>
    <t>在押、在拘违法犯罪嫌疑人就医率</t>
  </si>
  <si>
    <t>服务对象满意率</t>
  </si>
  <si>
    <t>在押、在拘人员生病能及时得到医治</t>
  </si>
  <si>
    <t>临翔区教育体育局</t>
  </si>
  <si>
    <t xml:space="preserve">      小学生营养改善计划区级配套资金</t>
  </si>
  <si>
    <t>满足支付营养改善计划区级配套资金</t>
  </si>
  <si>
    <t>小学教育阶段每学年人均补助标准</t>
  </si>
  <si>
    <t>174元</t>
  </si>
  <si>
    <t>小学阶段营养改善计划应补助人数</t>
  </si>
  <si>
    <t>82799人</t>
  </si>
  <si>
    <t>减轻农村家庭教育负担，增强学生营养</t>
  </si>
  <si>
    <t>有效</t>
  </si>
  <si>
    <t xml:space="preserve">     教学质量奖</t>
  </si>
  <si>
    <t>满足2020年教学质量奖</t>
  </si>
  <si>
    <t>每年所需教育教学质量奖标准</t>
  </si>
  <si>
    <t>300万元</t>
  </si>
  <si>
    <t>临翔区教学质量奖实施范围和对象</t>
  </si>
  <si>
    <t>全区各学校</t>
  </si>
  <si>
    <t>对提高全区教育教学质量情况</t>
  </si>
  <si>
    <t xml:space="preserve">      贫困村幼儿园征地费</t>
  </si>
  <si>
    <t>满足支付贫困村幼儿园征地费</t>
  </si>
  <si>
    <t>每亩征地面积补助标准</t>
  </si>
  <si>
    <t>5.48万元</t>
  </si>
  <si>
    <t>贫困村幼儿园征地面积</t>
  </si>
  <si>
    <t>316.16亩</t>
  </si>
  <si>
    <t>加快我区贫困村幼儿园建设</t>
  </si>
  <si>
    <t xml:space="preserve">      中学生营养改善计划区级配套资金</t>
  </si>
  <si>
    <t>初中教育阶段每学年人均补助标准</t>
  </si>
  <si>
    <t>初中阶段应补助人数</t>
  </si>
  <si>
    <t>27120人</t>
  </si>
  <si>
    <t xml:space="preserve">      教育建设工程款</t>
  </si>
  <si>
    <t>2019年区一中教育现代化推进工程、音艺楼及全区幼儿园建设区级配套资金</t>
  </si>
  <si>
    <t>新建区一中综合楼、音艺楼等每平方米造价</t>
  </si>
  <si>
    <t>2000元</t>
  </si>
  <si>
    <t>新建区一中综合楼、音艺楼等</t>
  </si>
  <si>
    <t>37085平方米</t>
  </si>
  <si>
    <t>解决项目学校教室、功能室拥挤现状；保障项目学校学生在安全舒适的宿舍就寝</t>
  </si>
  <si>
    <t>临翔区城市管理综合行政执法局</t>
  </si>
  <si>
    <t xml:space="preserve">     “两违 ”整治工作经费</t>
  </si>
  <si>
    <t>负责全区“两违”治理工作，开展集中清理和依法拆除违法建设，减少存量、严控增量，按照工作计划有效推进两违整治工作。</t>
  </si>
  <si>
    <t>减少两违存量，严控增量</t>
  </si>
  <si>
    <t>两违存量每年减少20%，增量为0</t>
  </si>
  <si>
    <t>临沧市中泰轻型建材有限责任公司</t>
  </si>
  <si>
    <t xml:space="preserve">    中泰公司垃圾清理费</t>
  </si>
  <si>
    <t>日处理建筑垃圾200吨左右</t>
  </si>
  <si>
    <t>年处理建筑垃圾</t>
  </si>
  <si>
    <t>73000吨</t>
  </si>
  <si>
    <t>临翔区住房和城乡建设局</t>
  </si>
  <si>
    <t xml:space="preserve">      临沧城绿化管护费</t>
  </si>
  <si>
    <t>绿地面积100公顷，行道树2万多株巩固和拓展城市绿化景观，保障城市街道景观水平和质量，提高街道公共服务水平，满足人民群众日益增长的精神文化需求。</t>
  </si>
  <si>
    <t>园林机械费用</t>
  </si>
  <si>
    <t>150000元/每年</t>
  </si>
  <si>
    <t>整理绿化用地面积及植物</t>
  </si>
  <si>
    <t>13元/㎡</t>
  </si>
  <si>
    <t>材料运输费、人工费</t>
  </si>
  <si>
    <t>45000元/每月/每年</t>
  </si>
  <si>
    <t>2020.1至长期</t>
  </si>
  <si>
    <t>整理绿化用地面积</t>
  </si>
  <si>
    <t>≥200000平方米/年</t>
  </si>
  <si>
    <t>展板支架更换、运输</t>
  </si>
  <si>
    <t>≥5块/每年</t>
  </si>
  <si>
    <t>植被回填土</t>
  </si>
  <si>
    <t>≥1000立方米/年</t>
  </si>
  <si>
    <t>办公用品及耗材</t>
  </si>
  <si>
    <t>一次/每月/每年</t>
  </si>
  <si>
    <t>展板设计及制作</t>
  </si>
  <si>
    <t>种植地被</t>
  </si>
  <si>
    <t>≥500平方米/年</t>
  </si>
  <si>
    <t>种植植物成活率</t>
  </si>
  <si>
    <t>≧95%</t>
  </si>
  <si>
    <t>城市居民满意度</t>
  </si>
  <si>
    <t>对整个城市环境产生的影响，使临沧市形成一个完整、系统的城市绿色照明网络，优化自然生态格局，促进人与自然更加和谐统一，保证了城市景观的丰富和延续，发挥了理想的节能环境效益，有利于城市的可持续发展</t>
  </si>
  <si>
    <t>长期有效提升</t>
  </si>
  <si>
    <t>干净美丽的城市环境是加强硬件环境的建设，同时也成为城市经济发展，带动各项行业发展的软实力，努力把临沧打造成为风景如画，温爽宜人的城市</t>
  </si>
  <si>
    <t>有效提升</t>
  </si>
  <si>
    <t>生态效益指标</t>
  </si>
  <si>
    <t>显著改善</t>
  </si>
  <si>
    <t xml:space="preserve">    玉龙湖、佤文化广场运行成本</t>
  </si>
  <si>
    <t>巩固和拓展城市绿化景观，保障玉龙湖、佤文化广场景观水平和质量，提高玉龙湖、佤文化广场公共服务水平，满足人民群众日益增长的精神文化需求。</t>
  </si>
  <si>
    <t>维修维护景观灯、路灯</t>
  </si>
  <si>
    <t>120元/盏</t>
  </si>
  <si>
    <t>天鹅饲养</t>
  </si>
  <si>
    <t>≥8000/每月</t>
  </si>
  <si>
    <t>种植地被黄冠菊、茼蒿菊、比格海棠、长春花、黄婵、紫婵红花檵木、毛叶杜鹃等地被</t>
  </si>
  <si>
    <t>130元/㎡</t>
  </si>
  <si>
    <t>改造敷设电缆</t>
  </si>
  <si>
    <t>50元/米</t>
  </si>
  <si>
    <t>玉龙湖净化水池处理药品</t>
  </si>
  <si>
    <t>11万元/年</t>
  </si>
  <si>
    <t>2020年1-12月</t>
  </si>
  <si>
    <t>2020年1-12</t>
  </si>
  <si>
    <t>≥60只</t>
  </si>
  <si>
    <t>≥6000盏</t>
  </si>
  <si>
    <t>≥10000平方米</t>
  </si>
  <si>
    <t>75公斤/每天</t>
  </si>
  <si>
    <t>≥2000米</t>
  </si>
  <si>
    <t>到各市县先进特色街区及历史文化街区观摩学习</t>
  </si>
  <si>
    <t>≥1次/每年</t>
  </si>
  <si>
    <t>1次/每月/每年</t>
  </si>
  <si>
    <t>绿化达到国家二级养护标准</t>
  </si>
  <si>
    <t>2级</t>
  </si>
  <si>
    <t>临翔区发展和改革局</t>
  </si>
  <si>
    <t xml:space="preserve">      “十四五”规划编制及日常经济运行经费</t>
  </si>
  <si>
    <t>编制出科学性强高质量的规划，确保圆满完成全区“十四五”规划编制工作任务。</t>
  </si>
  <si>
    <t>完成时间</t>
  </si>
  <si>
    <t>1年</t>
  </si>
  <si>
    <t>规划方案</t>
  </si>
  <si>
    <t>1个</t>
  </si>
  <si>
    <t>经济效益指标</t>
  </si>
  <si>
    <t>规划投资额</t>
  </si>
  <si>
    <t>8941456万元</t>
  </si>
  <si>
    <t>临翔区交通局</t>
  </si>
  <si>
    <t xml:space="preserve">      区级配套养护经费</t>
  </si>
  <si>
    <t>保障人民群众安全出行和物资运输。</t>
  </si>
  <si>
    <t>70.304公里国道、386.56公里县道水毁抢险保通，38名县道养护工人、92名乡村养护工人工资及零星养护抢险工程等</t>
  </si>
  <si>
    <t>完成95%以上</t>
  </si>
  <si>
    <t>全线无坍方，路基缺口处设置临时安全示警标志</t>
  </si>
  <si>
    <t>群众满意率达80%以上</t>
  </si>
  <si>
    <t>保障人民群众安全出行和物资运输</t>
  </si>
  <si>
    <t>临翔区林业和草原局</t>
  </si>
  <si>
    <t xml:space="preserve">      森林临翔建设项目</t>
  </si>
  <si>
    <t>发展生态林业，构建完备的森林生态体系。发展民生林业，构建发达的森林产业体系。发展人文林业，构建繁荣的森林文化体系。发展景观林业，构建合理的森林城镇体系。</t>
  </si>
  <si>
    <t>按质按量完成森林临沧建设规划</t>
  </si>
  <si>
    <t>群众满意度</t>
  </si>
  <si>
    <t>持续改善生态环境，提升人居环境</t>
  </si>
  <si>
    <t>发展生态林业，构建完备的森林生态体系</t>
  </si>
  <si>
    <t xml:space="preserve">    森林火灾保险费</t>
  </si>
  <si>
    <t>完成森林火灾保险投保，预防森林火灾，改善生态环境。</t>
  </si>
  <si>
    <t>减少林业资金投入</t>
  </si>
  <si>
    <t>投保林地面积</t>
  </si>
  <si>
    <t>≥244.71万亩</t>
  </si>
  <si>
    <t>受害森林恢复率</t>
  </si>
  <si>
    <t>45%以上</t>
  </si>
  <si>
    <t>林农群众满意度达</t>
  </si>
  <si>
    <t>森林火灾受害率</t>
  </si>
  <si>
    <t>2%以下</t>
  </si>
  <si>
    <t>火灾林地得以及时恢复，改善生态环境</t>
  </si>
  <si>
    <t>临翔区农业农村局</t>
  </si>
  <si>
    <t xml:space="preserve">    农业保险保费补贴（区级配套）</t>
  </si>
  <si>
    <t>1.引导和支持农户参加农业保险；2.保障关系国计民生和粮食安全的大宗农产品，重点支持农业生产环节；3.不断扩大农业保险的覆盖面和风险保障水平，逐步建立市场化的农业生产风险化解机制；4.稳定农业生产，保障农民收入。</t>
  </si>
  <si>
    <t>投保有效时限</t>
  </si>
  <si>
    <t>2019年1月至2019年12月</t>
  </si>
  <si>
    <t>赔付率（出险）</t>
  </si>
  <si>
    <t>查勘定损及时率</t>
  </si>
  <si>
    <t>投保及时率</t>
  </si>
  <si>
    <t>承保油菜</t>
  </si>
  <si>
    <t>7万亩</t>
  </si>
  <si>
    <t>完成养殖业参保</t>
  </si>
  <si>
    <t>3万头</t>
  </si>
  <si>
    <t>承保水稻</t>
  </si>
  <si>
    <t>1万亩</t>
  </si>
  <si>
    <t>承保玉米</t>
  </si>
  <si>
    <t>15万亩</t>
  </si>
  <si>
    <t>承保甘蔗</t>
  </si>
  <si>
    <t>6万亩</t>
  </si>
  <si>
    <t>风险保障水平</t>
  </si>
  <si>
    <t>接近生产物化成本</t>
  </si>
  <si>
    <t>参保农户满意度</t>
  </si>
  <si>
    <t>95%</t>
  </si>
  <si>
    <t>降低养殖风险，增加养殖收入。</t>
  </si>
  <si>
    <t>建立健全风险补偿保障制度，有效化解种植业风险，促进种植业健康发展。</t>
  </si>
  <si>
    <t>提高抵御自然灾害及疾病死亡得能力。</t>
  </si>
  <si>
    <t>临翔区卫生健康局</t>
  </si>
  <si>
    <t xml:space="preserve">    艾滋病防治工作经费</t>
  </si>
  <si>
    <t>1、完成省、市2020年防治艾滋病工作责任目标任务书，所下达工作指标任务，配套重点工作指标任务经费；
2、支持区防治艾滋病工作委员会成员单位共30个单位（10个乡镇（街道）、区直防艾委成员单位20个）接合部门职责职能开展防治艾滋病工作经费；                                                                                   3、配套2017年度第三轮国家艾滋病综合防治示范区项目工作经费；                                            
4、配套第三轮国家艾滋病综合防治示范区创新模式凤翔坝社区艾滋病综合防治工作经费；  
5、印制制作防治艾滋病宣传折页、环保宣传袋、户外宣传广告牌经费； 
6、增加防治区防治艾滋病工作委员会办公室办公设备配置及人员能力建设经费；                                                                  
7、区防艾委办公室日常工作保障，开展对区防艾各成员单位工作进行督导及责任目标书的</t>
  </si>
  <si>
    <t>宾馆、旅店等安全套摆放率</t>
  </si>
  <si>
    <t>艾滋病抗病毒治疗率</t>
  </si>
  <si>
    <t>87%</t>
  </si>
  <si>
    <t>群众知晓率</t>
  </si>
  <si>
    <t>80%</t>
  </si>
  <si>
    <t>全区艾滋病防治水平</t>
  </si>
  <si>
    <t>逐步提升</t>
  </si>
  <si>
    <t xml:space="preserve">    基本公卫考核及爱国卫生、慢性病经费</t>
  </si>
  <si>
    <t>区级平台对乡、村级一年进行4次考核，不定期督导，乡级对村级一年进行4次考核，不定期督导，市级对我区一年不少于2次考核督导，省级或国家考核督导根据当年安排而定；开展卫生宣传和健康教育；病媒生物的预防和控制；传染病防治；环境污染和职业性危害的防治；环境卫生、公共场所卫生、饮用水卫生、食品卫生；农村改水、改厕和环境综合治理；其他与爱国卫生工作有关的各项活动。</t>
  </si>
  <si>
    <t>资金拨付时间</t>
  </si>
  <si>
    <t>≤15天</t>
  </si>
  <si>
    <t>签约服务·家庭医生签约</t>
  </si>
  <si>
    <t>建档立卡42654人，计生特殊家庭130</t>
  </si>
  <si>
    <t>居民健康素养水平</t>
  </si>
  <si>
    <t>较上年提高至少2个百分点</t>
  </si>
  <si>
    <t>疾病预防控制服务·人口死亡登记报告</t>
  </si>
  <si>
    <t>根据实际情况规范上报</t>
  </si>
  <si>
    <t>妇幼保健服务包·居民健康档案管理</t>
  </si>
  <si>
    <t>267601份</t>
  </si>
  <si>
    <t>15岁以上人群烟草使用流行率</t>
  </si>
  <si>
    <t>较上年度降低不少于0.6个百分点</t>
  </si>
  <si>
    <t>妇幼保健服务包·新生儿遗传代谢疾病筛查</t>
  </si>
  <si>
    <t>预估新生儿3832人</t>
  </si>
  <si>
    <t>疾病预防控制服务·65岁以上老年人健康管理</t>
  </si>
  <si>
    <t>21137人</t>
  </si>
  <si>
    <t>疾病预防控制服务·预防接种</t>
  </si>
  <si>
    <t>总针次82101</t>
  </si>
  <si>
    <t>卫生监督协管·医疗卫生、公共场所、学校、饮用水卫生巡查</t>
  </si>
  <si>
    <t>预估5088次</t>
  </si>
  <si>
    <t>疾病预防控制服务·结核病患者健康管理</t>
  </si>
  <si>
    <t>管理数328人；推介数1064人</t>
  </si>
  <si>
    <t>妇幼保健服务包·新生儿听力筛查</t>
  </si>
  <si>
    <t>妇幼保健服务包·0-6岁儿童健康管理</t>
  </si>
  <si>
    <t>预估新生儿3832人，0-6岁儿童小计43580人</t>
  </si>
  <si>
    <t>疾病预防控制服务·II型糖尿病患者健康管理</t>
  </si>
  <si>
    <t>5029人</t>
  </si>
  <si>
    <t>疾病预防控制服务·传染病及突发公共卫生事件报告</t>
  </si>
  <si>
    <t>妇幼保健服务包·孕产妇健康管理</t>
  </si>
  <si>
    <t>预估产妇4463人</t>
  </si>
  <si>
    <t>综合管理·健康教育、资金使用管理、制度方案建设等</t>
  </si>
  <si>
    <t>宣传栏内容更新6期/年（2块/期）；</t>
  </si>
  <si>
    <t>中医药服务·老年人体质辨识、0-3岁儿童中医调养服务</t>
  </si>
  <si>
    <t>老年人16374人，儿童6680人</t>
  </si>
  <si>
    <t>疾病预防控制服务·严重精神障碍患者健康管理</t>
  </si>
  <si>
    <t>1851人</t>
  </si>
  <si>
    <t>为育龄人群免费提供避孕药具</t>
  </si>
  <si>
    <t>届时根据省市级相关指标执行</t>
  </si>
  <si>
    <t>妇幼保健服务包·婚前医学检查（项目资金不属于基本公卫，但是基本公卫中有目标要求）</t>
  </si>
  <si>
    <t>1526对</t>
  </si>
  <si>
    <t>疾病预防控制服务·高血压患者健康管理</t>
  </si>
  <si>
    <t>21074人</t>
  </si>
  <si>
    <t>传染病报告及时率≥90%</t>
  </si>
  <si>
    <t>信息报告率100%</t>
  </si>
  <si>
    <t>婚检率≥80%</t>
  </si>
  <si>
    <t>筛查率≥90%</t>
  </si>
  <si>
    <t>严重精神障碍患者规范管理≥75%</t>
  </si>
  <si>
    <t>规范化电子建档率≥75%</t>
  </si>
  <si>
    <t>维持2017年度任务数</t>
  </si>
  <si>
    <t>早孕建册率、产后方式率≥85%</t>
  </si>
  <si>
    <t>目标人群覆盖率≥45%</t>
  </si>
  <si>
    <t>65岁以上老年人健康管理≥67%</t>
  </si>
  <si>
    <t>18岁以上高血压患者规范管理率≥60%</t>
  </si>
  <si>
    <t>新生儿访视率、儿童健康管理率≥85%</t>
  </si>
  <si>
    <t>糖尿病患者规范管理率≥60%</t>
  </si>
  <si>
    <t>数据上报率≥600/10万</t>
  </si>
  <si>
    <t>适龄儿童国家免规疫苗接种率≥90%</t>
  </si>
  <si>
    <t>居民健康素养水平≥20%</t>
  </si>
  <si>
    <t>健康教育覆盖率≥70%，生活方式与行为养成率≥20%</t>
  </si>
  <si>
    <t>群众认可度</t>
  </si>
  <si>
    <t>稳步提升</t>
  </si>
  <si>
    <t xml:space="preserve">    农业人口独生子女奖学金</t>
  </si>
  <si>
    <t>改善计划生育困难家庭的生产和生活状况，对应享受农业人口独生子女奖学金奖励政策的人员，全部进行资格认定，并建立完善基本的信息档案，做到及时足额发放。</t>
  </si>
  <si>
    <t>资金发放及时率</t>
  </si>
  <si>
    <t>及时完成发放，即2020年12月底以前</t>
  </si>
  <si>
    <t>资金到位率</t>
  </si>
  <si>
    <t>农业人口独生子女人数</t>
  </si>
  <si>
    <t>1153</t>
  </si>
  <si>
    <t>资格确认准确率</t>
  </si>
  <si>
    <t>98%以上</t>
  </si>
  <si>
    <t>符合条件申报对象覆盖率</t>
  </si>
  <si>
    <t>奖励对象满意度</t>
  </si>
  <si>
    <t>85%</t>
  </si>
  <si>
    <t>社会稳定水平</t>
  </si>
  <si>
    <t>逐步提高</t>
  </si>
  <si>
    <t>家庭发展能力</t>
  </si>
  <si>
    <t xml:space="preserve">  临沧市临翔区妇幼保健院</t>
  </si>
  <si>
    <t xml:space="preserve">    农村贫困孕产妇及儿童救助</t>
  </si>
  <si>
    <t>全面提升妇幼健康服务质量，打造优质服务品牌，切实改善妇幼健康服务的水平，不断提高妇女儿童健康质量，加强孕产妇健康管理和儿童健康管理，把孕产妇和婴儿死亡率控制在指标范围内，全面完成2020年度孕产妇救助工作。</t>
  </si>
  <si>
    <t>孕产妇健康管理率</t>
  </si>
  <si>
    <t>≥85%</t>
  </si>
  <si>
    <t>儿童健康管理率</t>
  </si>
  <si>
    <t>服务满意度</t>
  </si>
  <si>
    <t>更好地为广大孕产妇、儿童服务</t>
  </si>
  <si>
    <t>降低临翔区孕产妇死亡率</t>
  </si>
  <si>
    <t>20/10</t>
  </si>
  <si>
    <t>婴儿死亡率</t>
  </si>
  <si>
    <t>0.09%</t>
  </si>
  <si>
    <t>6-2  重点工作情况解释说明汇总表</t>
  </si>
  <si>
    <t>重点工作</t>
  </si>
  <si>
    <t>2020年工作重点及工作情况</t>
  </si>
  <si>
    <t>转移支付</t>
  </si>
  <si>
    <r>
      <rPr>
        <sz val="12"/>
        <color theme="1"/>
        <rFont val="Times New Roman"/>
        <charset val="134"/>
      </rPr>
      <t xml:space="preserve">                                         
                                       </t>
    </r>
    <r>
      <rPr>
        <b/>
        <sz val="14"/>
        <color theme="1"/>
        <rFont val="Times New Roman"/>
        <charset val="134"/>
      </rPr>
      <t>2020</t>
    </r>
    <r>
      <rPr>
        <b/>
        <sz val="14"/>
        <color theme="1"/>
        <rFont val="宋体"/>
        <charset val="134"/>
      </rPr>
      <t>年转移支付情况</t>
    </r>
    <r>
      <rPr>
        <sz val="12"/>
        <color theme="1"/>
        <rFont val="Times New Roman"/>
        <charset val="134"/>
      </rPr>
      <t xml:space="preserve">
       2020</t>
    </r>
    <r>
      <rPr>
        <sz val="12"/>
        <color theme="1"/>
        <rFont val="宋体"/>
        <charset val="134"/>
      </rPr>
      <t>年，临翔区预计争取上级转移支付补助收入</t>
    </r>
    <r>
      <rPr>
        <sz val="12"/>
        <color theme="1"/>
        <rFont val="Times New Roman"/>
        <charset val="134"/>
      </rPr>
      <t>283803</t>
    </r>
    <r>
      <rPr>
        <sz val="12"/>
        <color theme="1"/>
        <rFont val="宋体"/>
        <charset val="134"/>
      </rPr>
      <t>万元，其中：一般公共预算收入</t>
    </r>
    <r>
      <rPr>
        <sz val="12"/>
        <color theme="1"/>
        <rFont val="Times New Roman"/>
        <charset val="134"/>
      </rPr>
      <t>282803</t>
    </r>
    <r>
      <rPr>
        <sz val="12"/>
        <color theme="1"/>
        <rFont val="宋体"/>
        <charset val="134"/>
      </rPr>
      <t>万元，政府性基金收入</t>
    </r>
    <r>
      <rPr>
        <sz val="12"/>
        <color theme="1"/>
        <rFont val="Times New Roman"/>
        <charset val="134"/>
      </rPr>
      <t>1000</t>
    </r>
    <r>
      <rPr>
        <sz val="12"/>
        <color theme="1"/>
        <rFont val="宋体"/>
        <charset val="134"/>
      </rPr>
      <t>万元，具体明细如下：</t>
    </r>
    <r>
      <rPr>
        <sz val="12"/>
        <color theme="1"/>
        <rFont val="Times New Roman"/>
        <charset val="134"/>
      </rPr>
      <t xml:space="preserve">
       </t>
    </r>
    <r>
      <rPr>
        <sz val="12"/>
        <color theme="1"/>
        <rFont val="宋体"/>
        <charset val="134"/>
      </rPr>
      <t>一、一般公共预算补助收入情况</t>
    </r>
    <r>
      <rPr>
        <sz val="12"/>
        <color theme="1"/>
        <rFont val="Times New Roman"/>
        <charset val="134"/>
      </rPr>
      <t xml:space="preserve">
        1.</t>
    </r>
    <r>
      <rPr>
        <sz val="12"/>
        <color theme="1"/>
        <rFont val="宋体"/>
        <charset val="134"/>
      </rPr>
      <t>返还性补助收入</t>
    </r>
    <r>
      <rPr>
        <sz val="12"/>
        <color theme="1"/>
        <rFont val="Times New Roman"/>
        <charset val="134"/>
      </rPr>
      <t>7156</t>
    </r>
    <r>
      <rPr>
        <sz val="12"/>
        <color theme="1"/>
        <rFont val="宋体"/>
        <charset val="134"/>
      </rPr>
      <t>万元，其中：所得税基数返还收入</t>
    </r>
    <r>
      <rPr>
        <sz val="12"/>
        <color theme="1"/>
        <rFont val="Times New Roman"/>
        <charset val="134"/>
      </rPr>
      <t xml:space="preserve">528 </t>
    </r>
    <r>
      <rPr>
        <sz val="12"/>
        <color theme="1"/>
        <rFont val="宋体"/>
        <charset val="134"/>
      </rPr>
      <t>万元，增值税税收返还收入</t>
    </r>
    <r>
      <rPr>
        <sz val="12"/>
        <color theme="1"/>
        <rFont val="Times New Roman"/>
        <charset val="134"/>
      </rPr>
      <t>1775</t>
    </r>
    <r>
      <rPr>
        <sz val="12"/>
        <color theme="1"/>
        <rFont val="宋体"/>
        <charset val="134"/>
      </rPr>
      <t>万元，消费税税收返还收入</t>
    </r>
    <r>
      <rPr>
        <sz val="12"/>
        <color theme="1"/>
        <rFont val="Times New Roman"/>
        <charset val="134"/>
      </rPr>
      <t>953</t>
    </r>
    <r>
      <rPr>
        <sz val="12"/>
        <color theme="1"/>
        <rFont val="宋体"/>
        <charset val="134"/>
      </rPr>
      <t>万元，增值税</t>
    </r>
    <r>
      <rPr>
        <sz val="12"/>
        <color theme="1"/>
        <rFont val="Times New Roman"/>
        <charset val="134"/>
      </rPr>
      <t>“</t>
    </r>
    <r>
      <rPr>
        <sz val="12"/>
        <color theme="1"/>
        <rFont val="宋体"/>
        <charset val="134"/>
      </rPr>
      <t>五五分享</t>
    </r>
    <r>
      <rPr>
        <sz val="12"/>
        <color theme="1"/>
        <rFont val="Times New Roman"/>
        <charset val="134"/>
      </rPr>
      <t>”</t>
    </r>
    <r>
      <rPr>
        <sz val="12"/>
        <color theme="1"/>
        <rFont val="宋体"/>
        <charset val="134"/>
      </rPr>
      <t>税收返还收入</t>
    </r>
    <r>
      <rPr>
        <sz val="12"/>
        <color theme="1"/>
        <rFont val="Times New Roman"/>
        <charset val="134"/>
      </rPr>
      <t>2883</t>
    </r>
    <r>
      <rPr>
        <sz val="12"/>
        <color theme="1"/>
        <rFont val="宋体"/>
        <charset val="134"/>
      </rPr>
      <t>万元，其他返还性收入</t>
    </r>
    <r>
      <rPr>
        <sz val="12"/>
        <color theme="1"/>
        <rFont val="Times New Roman"/>
        <charset val="134"/>
      </rPr>
      <t>1017</t>
    </r>
    <r>
      <rPr>
        <sz val="12"/>
        <color theme="1"/>
        <rFont val="宋体"/>
        <charset val="134"/>
      </rPr>
      <t>万元。</t>
    </r>
    <r>
      <rPr>
        <sz val="12"/>
        <color theme="1"/>
        <rFont val="Times New Roman"/>
        <charset val="134"/>
      </rPr>
      <t xml:space="preserve">
        2.</t>
    </r>
    <r>
      <rPr>
        <sz val="12"/>
        <color theme="1"/>
        <rFont val="宋体"/>
        <charset val="134"/>
      </rPr>
      <t>一般性转移支付补助收入</t>
    </r>
    <r>
      <rPr>
        <sz val="12"/>
        <color theme="1"/>
        <rFont val="Times New Roman"/>
        <charset val="134"/>
      </rPr>
      <t>99997</t>
    </r>
    <r>
      <rPr>
        <sz val="12"/>
        <color theme="1"/>
        <rFont val="宋体"/>
        <charset val="134"/>
      </rPr>
      <t>万元，其中：原体制补助</t>
    </r>
    <r>
      <rPr>
        <sz val="12"/>
        <color theme="1"/>
        <rFont val="Times New Roman"/>
        <charset val="134"/>
      </rPr>
      <t>3371</t>
    </r>
    <r>
      <rPr>
        <sz val="12"/>
        <color theme="1"/>
        <rFont val="宋体"/>
        <charset val="134"/>
      </rPr>
      <t>万元，均衡性转移支付补助</t>
    </r>
    <r>
      <rPr>
        <sz val="12"/>
        <color theme="1"/>
        <rFont val="Times New Roman"/>
        <charset val="134"/>
      </rPr>
      <t>45491</t>
    </r>
    <r>
      <rPr>
        <sz val="12"/>
        <color theme="1"/>
        <rFont val="宋体"/>
        <charset val="134"/>
      </rPr>
      <t>万元，民族地区转移支付补助</t>
    </r>
    <r>
      <rPr>
        <sz val="12"/>
        <color theme="1"/>
        <rFont val="Times New Roman"/>
        <charset val="134"/>
      </rPr>
      <t>1300</t>
    </r>
    <r>
      <rPr>
        <sz val="12"/>
        <color theme="1"/>
        <rFont val="宋体"/>
        <charset val="134"/>
      </rPr>
      <t>万元，县级基本财力保障机制奖补资金</t>
    </r>
    <r>
      <rPr>
        <sz val="12"/>
        <color theme="1"/>
        <rFont val="Times New Roman"/>
        <charset val="134"/>
      </rPr>
      <t>3772</t>
    </r>
    <r>
      <rPr>
        <sz val="12"/>
        <color theme="1"/>
        <rFont val="宋体"/>
        <charset val="134"/>
      </rPr>
      <t>万元，企事业单位划转补助收入</t>
    </r>
    <r>
      <rPr>
        <sz val="12"/>
        <color theme="1"/>
        <rFont val="Times New Roman"/>
        <charset val="134"/>
      </rPr>
      <t>1093</t>
    </r>
    <r>
      <rPr>
        <sz val="12"/>
        <color theme="1"/>
        <rFont val="宋体"/>
        <charset val="134"/>
      </rPr>
      <t>万元，结算补助</t>
    </r>
    <r>
      <rPr>
        <sz val="12"/>
        <color theme="1"/>
        <rFont val="Times New Roman"/>
        <charset val="134"/>
      </rPr>
      <t>4200</t>
    </r>
    <r>
      <rPr>
        <sz val="12"/>
        <color theme="1"/>
        <rFont val="宋体"/>
        <charset val="134"/>
      </rPr>
      <t>万元，贫困地区转移支付</t>
    </r>
    <r>
      <rPr>
        <sz val="12"/>
        <color theme="1"/>
        <rFont val="Times New Roman"/>
        <charset val="134"/>
      </rPr>
      <t>3000</t>
    </r>
    <r>
      <rPr>
        <sz val="12"/>
        <color theme="1"/>
        <rFont val="宋体"/>
        <charset val="134"/>
      </rPr>
      <t>万元，生态功能转移支付</t>
    </r>
    <r>
      <rPr>
        <sz val="12"/>
        <color theme="1"/>
        <rFont val="Times New Roman"/>
        <charset val="134"/>
      </rPr>
      <t>2182</t>
    </r>
    <r>
      <rPr>
        <sz val="12"/>
        <color theme="1"/>
        <rFont val="宋体"/>
        <charset val="134"/>
      </rPr>
      <t>万元，固定数额补助收入</t>
    </r>
    <r>
      <rPr>
        <sz val="12"/>
        <color theme="1"/>
        <rFont val="Times New Roman"/>
        <charset val="134"/>
      </rPr>
      <t>9540</t>
    </r>
    <r>
      <rPr>
        <sz val="12"/>
        <color theme="1"/>
        <rFont val="宋体"/>
        <charset val="134"/>
      </rPr>
      <t>万元，公共安全共同财政事权转移支付收入</t>
    </r>
    <r>
      <rPr>
        <sz val="12"/>
        <color theme="1"/>
        <rFont val="Times New Roman"/>
        <charset val="134"/>
      </rPr>
      <t>1350</t>
    </r>
    <r>
      <rPr>
        <sz val="12"/>
        <color theme="1"/>
        <rFont val="宋体"/>
        <charset val="134"/>
      </rPr>
      <t>万元，教育共同财政事权转移支付收入</t>
    </r>
    <r>
      <rPr>
        <sz val="12"/>
        <color theme="1"/>
        <rFont val="Times New Roman"/>
        <charset val="134"/>
      </rPr>
      <t>9000</t>
    </r>
    <r>
      <rPr>
        <sz val="12"/>
        <color theme="1"/>
        <rFont val="宋体"/>
        <charset val="134"/>
      </rPr>
      <t>万元，社会保障和就业共同财政事权转移支付收入</t>
    </r>
    <r>
      <rPr>
        <sz val="12"/>
        <color theme="1"/>
        <rFont val="Times New Roman"/>
        <charset val="134"/>
      </rPr>
      <t>12721</t>
    </r>
    <r>
      <rPr>
        <sz val="12"/>
        <color theme="1"/>
        <rFont val="宋体"/>
        <charset val="134"/>
      </rPr>
      <t>万元，卫生健康共同财政事权转移支付收入</t>
    </r>
    <r>
      <rPr>
        <sz val="12"/>
        <color theme="1"/>
        <rFont val="Times New Roman"/>
        <charset val="134"/>
      </rPr>
      <t>1000</t>
    </r>
    <r>
      <rPr>
        <sz val="12"/>
        <color theme="1"/>
        <rFont val="宋体"/>
        <charset val="134"/>
      </rPr>
      <t>万元，节能环保共同财政事权转移支付收入</t>
    </r>
    <r>
      <rPr>
        <sz val="12"/>
        <color theme="1"/>
        <rFont val="Times New Roman"/>
        <charset val="134"/>
      </rPr>
      <t>1246</t>
    </r>
    <r>
      <rPr>
        <sz val="12"/>
        <color theme="1"/>
        <rFont val="宋体"/>
        <charset val="134"/>
      </rPr>
      <t>万元，住房保障共同财政事权转移支付收入</t>
    </r>
    <r>
      <rPr>
        <sz val="12"/>
        <color theme="1"/>
        <rFont val="Times New Roman"/>
        <charset val="134"/>
      </rPr>
      <t>499</t>
    </r>
    <r>
      <rPr>
        <sz val="12"/>
        <color theme="1"/>
        <rFont val="宋体"/>
        <charset val="134"/>
      </rPr>
      <t>万元，其他一般性转移支付收入</t>
    </r>
    <r>
      <rPr>
        <sz val="12"/>
        <color theme="1"/>
        <rFont val="Times New Roman"/>
        <charset val="134"/>
      </rPr>
      <t>232</t>
    </r>
    <r>
      <rPr>
        <sz val="12"/>
        <color theme="1"/>
        <rFont val="宋体"/>
        <charset val="134"/>
      </rPr>
      <t>万元。</t>
    </r>
    <r>
      <rPr>
        <sz val="12"/>
        <color theme="1"/>
        <rFont val="Times New Roman"/>
        <charset val="134"/>
      </rPr>
      <t xml:space="preserve">
        3.</t>
    </r>
    <r>
      <rPr>
        <sz val="12"/>
        <color theme="1"/>
        <rFont val="宋体"/>
        <charset val="134"/>
      </rPr>
      <t>专项转移支付补助收入</t>
    </r>
    <r>
      <rPr>
        <sz val="12"/>
        <color theme="1"/>
        <rFont val="Times New Roman"/>
        <charset val="134"/>
      </rPr>
      <t>154165</t>
    </r>
    <r>
      <rPr>
        <sz val="12"/>
        <color theme="1"/>
        <rFont val="宋体"/>
        <charset val="134"/>
      </rPr>
      <t>万元，其中：一般公共服务</t>
    </r>
    <r>
      <rPr>
        <sz val="12"/>
        <color theme="1"/>
        <rFont val="Times New Roman"/>
        <charset val="134"/>
      </rPr>
      <t>9835</t>
    </r>
    <r>
      <rPr>
        <sz val="12"/>
        <color theme="1"/>
        <rFont val="宋体"/>
        <charset val="134"/>
      </rPr>
      <t>万元，国防支出</t>
    </r>
    <r>
      <rPr>
        <sz val="12"/>
        <color theme="1"/>
        <rFont val="Times New Roman"/>
        <charset val="134"/>
      </rPr>
      <t>37</t>
    </r>
    <r>
      <rPr>
        <sz val="12"/>
        <color theme="1"/>
        <rFont val="宋体"/>
        <charset val="134"/>
      </rPr>
      <t>万元，公共安全支出</t>
    </r>
    <r>
      <rPr>
        <sz val="12"/>
        <color theme="1"/>
        <rFont val="Times New Roman"/>
        <charset val="134"/>
      </rPr>
      <t>1298</t>
    </r>
    <r>
      <rPr>
        <sz val="12"/>
        <color theme="1"/>
        <rFont val="宋体"/>
        <charset val="134"/>
      </rPr>
      <t>万元，教育支出</t>
    </r>
    <r>
      <rPr>
        <sz val="12"/>
        <color theme="1"/>
        <rFont val="Times New Roman"/>
        <charset val="134"/>
      </rPr>
      <t>15548</t>
    </r>
    <r>
      <rPr>
        <sz val="12"/>
        <color theme="1"/>
        <rFont val="宋体"/>
        <charset val="134"/>
      </rPr>
      <t>万元，科学技术支出</t>
    </r>
    <r>
      <rPr>
        <sz val="12"/>
        <color theme="1"/>
        <rFont val="Times New Roman"/>
        <charset val="134"/>
      </rPr>
      <t>181</t>
    </r>
    <r>
      <rPr>
        <sz val="12"/>
        <color theme="1"/>
        <rFont val="宋体"/>
        <charset val="134"/>
      </rPr>
      <t>万元，文化旅游体育与传媒支出</t>
    </r>
    <r>
      <rPr>
        <sz val="12"/>
        <color theme="1"/>
        <rFont val="Times New Roman"/>
        <charset val="134"/>
      </rPr>
      <t>764</t>
    </r>
    <r>
      <rPr>
        <sz val="12"/>
        <color theme="1"/>
        <rFont val="宋体"/>
        <charset val="134"/>
      </rPr>
      <t>万元，社会保障和就业支出</t>
    </r>
    <r>
      <rPr>
        <sz val="12"/>
        <color theme="1"/>
        <rFont val="Times New Roman"/>
        <charset val="134"/>
      </rPr>
      <t>6521</t>
    </r>
    <r>
      <rPr>
        <sz val="12"/>
        <color theme="1"/>
        <rFont val="宋体"/>
        <charset val="134"/>
      </rPr>
      <t>万元，卫生健康支出</t>
    </r>
    <r>
      <rPr>
        <sz val="12"/>
        <color theme="1"/>
        <rFont val="Times New Roman"/>
        <charset val="134"/>
      </rPr>
      <t>4294</t>
    </r>
    <r>
      <rPr>
        <sz val="12"/>
        <color theme="1"/>
        <rFont val="宋体"/>
        <charset val="134"/>
      </rPr>
      <t>万元，节能环保支出</t>
    </r>
    <r>
      <rPr>
        <sz val="12"/>
        <color theme="1"/>
        <rFont val="Times New Roman"/>
        <charset val="134"/>
      </rPr>
      <t>8541</t>
    </r>
    <r>
      <rPr>
        <sz val="12"/>
        <color theme="1"/>
        <rFont val="宋体"/>
        <charset val="134"/>
      </rPr>
      <t>万元，城乡社区支出</t>
    </r>
    <r>
      <rPr>
        <sz val="12"/>
        <color theme="1"/>
        <rFont val="Times New Roman"/>
        <charset val="134"/>
      </rPr>
      <t>17102</t>
    </r>
    <r>
      <rPr>
        <sz val="12"/>
        <color theme="1"/>
        <rFont val="宋体"/>
        <charset val="134"/>
      </rPr>
      <t>万元，农林水支出</t>
    </r>
    <r>
      <rPr>
        <sz val="12"/>
        <color theme="1"/>
        <rFont val="Times New Roman"/>
        <charset val="134"/>
      </rPr>
      <t>33482</t>
    </r>
    <r>
      <rPr>
        <sz val="12"/>
        <color theme="1"/>
        <rFont val="宋体"/>
        <charset val="134"/>
      </rPr>
      <t>万元，交通运输支出</t>
    </r>
    <r>
      <rPr>
        <sz val="12"/>
        <color theme="1"/>
        <rFont val="Times New Roman"/>
        <charset val="134"/>
      </rPr>
      <t>16083</t>
    </r>
    <r>
      <rPr>
        <sz val="12"/>
        <color theme="1"/>
        <rFont val="宋体"/>
        <charset val="134"/>
      </rPr>
      <t>万元，资源勘探信息等支出</t>
    </r>
    <r>
      <rPr>
        <sz val="12"/>
        <color theme="1"/>
        <rFont val="Times New Roman"/>
        <charset val="134"/>
      </rPr>
      <t>584</t>
    </r>
    <r>
      <rPr>
        <sz val="12"/>
        <color theme="1"/>
        <rFont val="宋体"/>
        <charset val="134"/>
      </rPr>
      <t>万元，商业服务业等支出</t>
    </r>
    <r>
      <rPr>
        <sz val="12"/>
        <color theme="1"/>
        <rFont val="Times New Roman"/>
        <charset val="134"/>
      </rPr>
      <t>259</t>
    </r>
    <r>
      <rPr>
        <sz val="12"/>
        <color theme="1"/>
        <rFont val="宋体"/>
        <charset val="134"/>
      </rPr>
      <t>万元，自然资源海洋气象等支出</t>
    </r>
    <r>
      <rPr>
        <sz val="12"/>
        <color theme="1"/>
        <rFont val="Times New Roman"/>
        <charset val="134"/>
      </rPr>
      <t>698</t>
    </r>
    <r>
      <rPr>
        <sz val="12"/>
        <color theme="1"/>
        <rFont val="宋体"/>
        <charset val="134"/>
      </rPr>
      <t>万元，住房保障支出</t>
    </r>
    <r>
      <rPr>
        <sz val="12"/>
        <color theme="1"/>
        <rFont val="Times New Roman"/>
        <charset val="134"/>
      </rPr>
      <t>37534</t>
    </r>
    <r>
      <rPr>
        <sz val="12"/>
        <color theme="1"/>
        <rFont val="宋体"/>
        <charset val="134"/>
      </rPr>
      <t>万元，灾害防治及应急管理支出</t>
    </r>
    <r>
      <rPr>
        <sz val="12"/>
        <color theme="1"/>
        <rFont val="Times New Roman"/>
        <charset val="134"/>
      </rPr>
      <t>1404</t>
    </r>
    <r>
      <rPr>
        <sz val="12"/>
        <color theme="1"/>
        <rFont val="宋体"/>
        <charset val="134"/>
      </rPr>
      <t>万元。</t>
    </r>
    <r>
      <rPr>
        <sz val="12"/>
        <color theme="1"/>
        <rFont val="Times New Roman"/>
        <charset val="134"/>
      </rPr>
      <t xml:space="preserve">
       4.</t>
    </r>
    <r>
      <rPr>
        <sz val="12"/>
        <color theme="1"/>
        <rFont val="宋体"/>
        <charset val="134"/>
      </rPr>
      <t>债券转贷收入</t>
    </r>
    <r>
      <rPr>
        <sz val="12"/>
        <color theme="1"/>
        <rFont val="Times New Roman"/>
        <charset val="134"/>
      </rPr>
      <t>21485</t>
    </r>
    <r>
      <rPr>
        <sz val="12"/>
        <color theme="1"/>
        <rFont val="宋体"/>
        <charset val="134"/>
      </rPr>
      <t>万元。</t>
    </r>
    <r>
      <rPr>
        <sz val="12"/>
        <color theme="1"/>
        <rFont val="Times New Roman"/>
        <charset val="134"/>
      </rPr>
      <t xml:space="preserve">
     </t>
    </r>
    <r>
      <rPr>
        <sz val="12"/>
        <color theme="1"/>
        <rFont val="宋体"/>
        <charset val="134"/>
      </rPr>
      <t>二、政府性基金预算补助收入情况</t>
    </r>
    <r>
      <rPr>
        <sz val="12"/>
        <color theme="1"/>
        <rFont val="Times New Roman"/>
        <charset val="134"/>
      </rPr>
      <t xml:space="preserve">
     1.  </t>
    </r>
    <r>
      <rPr>
        <sz val="12"/>
        <color theme="1"/>
        <rFont val="宋体"/>
        <charset val="134"/>
      </rPr>
      <t>大中型水库库区基金补助收入</t>
    </r>
    <r>
      <rPr>
        <sz val="12"/>
        <color theme="1"/>
        <rFont val="Times New Roman"/>
        <charset val="134"/>
      </rPr>
      <t>200</t>
    </r>
    <r>
      <rPr>
        <sz val="12"/>
        <color theme="1"/>
        <rFont val="宋体"/>
        <charset val="134"/>
      </rPr>
      <t>万元</t>
    </r>
    <r>
      <rPr>
        <sz val="12"/>
        <color theme="1"/>
        <rFont val="Times New Roman"/>
        <charset val="134"/>
      </rPr>
      <t xml:space="preserve">
     2.  </t>
    </r>
    <r>
      <rPr>
        <sz val="12"/>
        <color theme="1"/>
        <rFont val="宋体"/>
        <charset val="134"/>
      </rPr>
      <t>彩票公益金补助收入</t>
    </r>
    <r>
      <rPr>
        <sz val="12"/>
        <color theme="1"/>
        <rFont val="Times New Roman"/>
        <charset val="134"/>
      </rPr>
      <t>800</t>
    </r>
    <r>
      <rPr>
        <sz val="12"/>
        <color theme="1"/>
        <rFont val="宋体"/>
        <charset val="134"/>
      </rPr>
      <t>万元</t>
    </r>
    <r>
      <rPr>
        <sz val="12"/>
        <color theme="1"/>
        <rFont val="Times New Roman"/>
        <charset val="134"/>
      </rPr>
      <t xml:space="preserve">
   </t>
    </r>
    <r>
      <rPr>
        <sz val="12"/>
        <color theme="1"/>
        <rFont val="宋体"/>
        <charset val="134"/>
      </rPr>
      <t>三、对下转移支付情况</t>
    </r>
    <r>
      <rPr>
        <sz val="12"/>
        <color theme="1"/>
        <rFont val="Times New Roman"/>
        <charset val="134"/>
      </rPr>
      <t xml:space="preserve">
    </t>
    </r>
    <r>
      <rPr>
        <sz val="12"/>
        <color theme="1"/>
        <rFont val="宋体"/>
        <charset val="134"/>
      </rPr>
      <t>临翔区下设</t>
    </r>
    <r>
      <rPr>
        <sz val="12"/>
        <color theme="1"/>
        <rFont val="Times New Roman"/>
        <charset val="134"/>
      </rPr>
      <t>10</t>
    </r>
    <r>
      <rPr>
        <sz val="12"/>
        <color theme="1"/>
        <rFont val="宋体"/>
        <charset val="134"/>
      </rPr>
      <t>个乡（镇、街道）未设一级预算，全部作为一个预算单位进行管理。在转移支付分配方面，不存在对下转移支付。</t>
    </r>
  </si>
  <si>
    <t>政府债务</t>
  </si>
  <si>
    <r>
      <rPr>
        <sz val="12"/>
        <color theme="1"/>
        <rFont val="Times New Roman"/>
        <charset val="134"/>
      </rPr>
      <t xml:space="preserve">   
                   </t>
    </r>
    <r>
      <rPr>
        <sz val="14"/>
        <color theme="1"/>
        <rFont val="Times New Roman"/>
        <charset val="134"/>
      </rPr>
      <t xml:space="preserve">       </t>
    </r>
    <r>
      <rPr>
        <b/>
        <sz val="14"/>
        <color theme="1"/>
        <rFont val="Times New Roman"/>
        <charset val="134"/>
      </rPr>
      <t xml:space="preserve"> </t>
    </r>
    <r>
      <rPr>
        <b/>
        <sz val="14"/>
        <color theme="1"/>
        <rFont val="宋体"/>
        <charset val="134"/>
      </rPr>
      <t>地方政府债务情况</t>
    </r>
    <r>
      <rPr>
        <sz val="12"/>
        <color theme="1"/>
        <rFont val="Times New Roman"/>
        <charset val="134"/>
      </rPr>
      <t xml:space="preserve">
        </t>
    </r>
    <r>
      <rPr>
        <sz val="12"/>
        <color theme="1"/>
        <rFont val="宋体"/>
        <charset val="134"/>
      </rPr>
      <t>一是实行限额管理，促进经济持续健康发展。截止</t>
    </r>
    <r>
      <rPr>
        <sz val="12"/>
        <color theme="1"/>
        <rFont val="Times New Roman"/>
        <charset val="134"/>
      </rPr>
      <t>2019</t>
    </r>
    <r>
      <rPr>
        <sz val="12"/>
        <color theme="1"/>
        <rFont val="宋体"/>
        <charset val="134"/>
      </rPr>
      <t>年底，临翔区政府债务限额为</t>
    </r>
    <r>
      <rPr>
        <sz val="12"/>
        <color theme="1"/>
        <rFont val="Times New Roman"/>
        <charset val="134"/>
      </rPr>
      <t>207483</t>
    </r>
    <r>
      <rPr>
        <sz val="12"/>
        <color theme="1"/>
        <rFont val="宋体"/>
        <charset val="134"/>
      </rPr>
      <t>万元，（一般债务</t>
    </r>
    <r>
      <rPr>
        <sz val="12"/>
        <color theme="1"/>
        <rFont val="Times New Roman"/>
        <charset val="134"/>
      </rPr>
      <t>192483</t>
    </r>
    <r>
      <rPr>
        <sz val="12"/>
        <color theme="1"/>
        <rFont val="宋体"/>
        <charset val="134"/>
      </rPr>
      <t>万元，专项债务</t>
    </r>
    <r>
      <rPr>
        <sz val="12"/>
        <color theme="1"/>
        <rFont val="Times New Roman"/>
        <charset val="134"/>
      </rPr>
      <t>15000</t>
    </r>
    <r>
      <rPr>
        <sz val="12"/>
        <color theme="1"/>
        <rFont val="宋体"/>
        <charset val="134"/>
      </rPr>
      <t>万元）。政府债务余额为</t>
    </r>
    <r>
      <rPr>
        <sz val="12"/>
        <color theme="1"/>
        <rFont val="Times New Roman"/>
        <charset val="134"/>
      </rPr>
      <t>188692</t>
    </r>
    <r>
      <rPr>
        <sz val="12"/>
        <color theme="1"/>
        <rFont val="宋体"/>
        <charset val="134"/>
      </rPr>
      <t>万元（一般债务</t>
    </r>
    <r>
      <rPr>
        <sz val="12"/>
        <color theme="1"/>
        <rFont val="Times New Roman"/>
        <charset val="134"/>
      </rPr>
      <t>173692</t>
    </r>
    <r>
      <rPr>
        <sz val="12"/>
        <color theme="1"/>
        <rFont val="宋体"/>
        <charset val="134"/>
      </rPr>
      <t>万元，专项债务</t>
    </r>
    <r>
      <rPr>
        <sz val="12"/>
        <color theme="1"/>
        <rFont val="Times New Roman"/>
        <charset val="134"/>
      </rPr>
      <t>15000</t>
    </r>
    <r>
      <rPr>
        <sz val="12"/>
        <color theme="1"/>
        <rFont val="宋体"/>
        <charset val="134"/>
      </rPr>
      <t>万元），债务余额严格控制在限额内。二是建立债务管理及风险预警机制。制定了《临翔区政府性债务化解规划及应急处置预案》，完善债务成本控制和偿债机制，债务监管能力得到进一步提升。三是紧紧抓住国家规范地方政府举债融资机制、合理安排地方新增债务规模的历史契机，积极争取一般债券、专项债券和置换债券资金。</t>
    </r>
    <r>
      <rPr>
        <sz val="12"/>
        <color theme="1"/>
        <rFont val="Times New Roman"/>
        <charset val="134"/>
      </rPr>
      <t>2019</t>
    </r>
    <r>
      <rPr>
        <sz val="12"/>
        <color theme="1"/>
        <rFont val="宋体"/>
        <charset val="134"/>
      </rPr>
      <t>共争取新增专项债券资金</t>
    </r>
    <r>
      <rPr>
        <sz val="12"/>
        <color theme="1"/>
        <rFont val="Times New Roman"/>
        <charset val="134"/>
      </rPr>
      <t>15000</t>
    </r>
    <r>
      <rPr>
        <sz val="12"/>
        <color theme="1"/>
        <rFont val="宋体"/>
        <charset val="134"/>
      </rPr>
      <t>万元，再融资债券资金</t>
    </r>
    <r>
      <rPr>
        <sz val="12"/>
        <color theme="1"/>
        <rFont val="Times New Roman"/>
        <charset val="134"/>
      </rPr>
      <t>14900</t>
    </r>
    <r>
      <rPr>
        <sz val="12"/>
        <color theme="1"/>
        <rFont val="宋体"/>
        <charset val="134"/>
      </rPr>
      <t>万元。专项债券用于临沧市第二人民医院建设，再融资债券用于偿还地方政府债券到期本金。四是积极偿还到期债务本息，着力防范和化解政府债务风险。</t>
    </r>
    <r>
      <rPr>
        <sz val="12"/>
        <color theme="1"/>
        <rFont val="Times New Roman"/>
        <charset val="134"/>
      </rPr>
      <t xml:space="preserve"> 2019</t>
    </r>
    <r>
      <rPr>
        <sz val="12"/>
        <color theme="1"/>
        <rFont val="宋体"/>
        <charset val="134"/>
      </rPr>
      <t>年偿还到期的地方政府债券本息</t>
    </r>
    <r>
      <rPr>
        <sz val="12"/>
        <color theme="1"/>
        <rFont val="Times New Roman"/>
        <charset val="134"/>
      </rPr>
      <t>19600</t>
    </r>
    <r>
      <rPr>
        <sz val="12"/>
        <color theme="1"/>
        <rFont val="宋体"/>
        <charset val="134"/>
      </rPr>
      <t>万元，其中：偿还到期的地方政府债券本金</t>
    </r>
    <r>
      <rPr>
        <sz val="12"/>
        <color theme="1"/>
        <rFont val="Times New Roman"/>
        <charset val="134"/>
      </rPr>
      <t>14900</t>
    </r>
    <r>
      <rPr>
        <sz val="12"/>
        <color theme="1"/>
        <rFont val="宋体"/>
        <charset val="134"/>
      </rPr>
      <t>万元，偿还到期的债券利息</t>
    </r>
    <r>
      <rPr>
        <sz val="12"/>
        <color theme="1"/>
        <rFont val="Times New Roman"/>
        <charset val="134"/>
      </rPr>
      <t>4700</t>
    </r>
    <r>
      <rPr>
        <sz val="12"/>
        <color theme="1"/>
        <rFont val="宋体"/>
        <charset val="134"/>
      </rPr>
      <t>万元。</t>
    </r>
    <r>
      <rPr>
        <sz val="12"/>
        <color theme="1"/>
        <rFont val="Times New Roman"/>
        <charset val="134"/>
      </rPr>
      <t xml:space="preserve">
</t>
    </r>
  </si>
  <si>
    <t>预算绩效</t>
  </si>
  <si>
    <t xml:space="preserve">  
                  预算绩效开展情况
    为进一步贯彻《中华人民共和国预算法》讲究绩效原则，加强预算绩效管理，临翔区以绩效目标实现为导向，进一步加强制度建设，提升自评质量，预算绩效管理取得新成效。一是按照“谁主管、谁使用、谁负责”的原则，落实好各部门预算绩效管理的主体责任，切实将绩效管理贯穿于预算管理全过程。二是编制部门预算时，要求各部门在申报项目时，结合项目特点、行业特征，对项目的绩效目标进行细化，详细说明为达到绩效目标拟采取的工作程序、方式方法、资金需求等。三是开展重点项目跟踪问效，及时掌握项目的实施进度、项目资金管理使用情况、效益实现情况、项目存在的问题及原因，通过跟踪问效加强预算绩效管理水平，提高资金使用效益。四是按照政务公开的相关规定，除涉密内容外，将预算绩效管理结果通过区政府门户网站向社会公开，接受社会监督。五是完成对2019年度78个扶贫项目资金绩效自评填报及审核，涉及资金42036.45万元。项目内容包括义务教育薄弱环节改善与能力提升、稳定就业、医疗卫生服务体系建设、特色产业扶贫、农村环境整治、困难群众救助、农村饮水安全、道路等基础设施建设项目。全区77个部门（单位）对2020年部门预算申报的所有项目和整体绩效目标进行填报，实现预算绩效目标管理全覆盖。六是对所有扶贫项目资金进行绩效运行监控管理，并确保评价结果的有效运用，发挥绩效管理的作用。及时将评价结果反馈给各单位，要求各单位进行整改。同时，将绩效评价结果结合预决算公开方式进行公开，加强社会公众对财政资金使用效益的监督。</t>
  </si>
  <si>
    <t>财政存量资金</t>
  </si>
  <si>
    <t xml:space="preserve">            
               财政存量资金管理情况
    为进一步贯彻落实《国务院办公厅关于进一步做好盘活财政存量资金工作的通知》要求，临翔区采取有效措施最大限度激活财政存量资金。一是继续认真开展盘活财政存量资金清理上报工作。根据（国办法〔2015〕70号）文件及新《中华人民共和国预算法》等关于盘活财政存量资金的规定,对结转超过2年的财政存量资金，一律收回同级财政统筹安排使用，2019年共收回财政存量资金17918万元，收回的存量资金全部安排用于当年的公共服务、基础设施等支出。二是健全财政存量资金与预算安排统筹相结合的机制。在安排年初预算时与各部门盘活财政存量资金工作相挂钩。对上年末财政存量资金规模较大及应交未交财政存量资金的部门，适当压缩下年财政预算安排的项目资金。三是严肃纪律，狠抓落实。要求各部门必须不折不扣地落实国务院和财政部政策，应交回财政统筹使用的必须按时交回，对不按规定办理的，严肃追究相关人员责任。四是强化责任，加大督查和问责力度。为进一步摸清财政存量资金底数，临翔区2019年8月成立专项工作组对各单位的实有资金账户进行全面清理统计，并根据清理结果要求各部门在规定时间内将结转超过2年的财政存量资金交回区级财政。对未按规定交回应交未交财政存量资金的，以及存在违规违纪问题的，移交监察部门启动“懒政庸政”问责程序，对负有直接责任的主管人员按照有关规定追究责任。
　　</t>
  </si>
  <si>
    <t>预决算公开</t>
  </si>
  <si>
    <t xml:space="preserve">               
                  预决算公开管理情况
    根据新《中华人民共和国预算法》关于预决算公开的相关规定，制定了《临翔区财政局关于印发&lt;临翔区预决算公开工作实施细则&gt;的通知》，《临翔区关于进一步推进预算公开工作的实施意见》，《临沧市临翔区财政局关于建立预决算公开情况统计制度的通知》等。
    （一）政府预决算公开情况
      1.政府预算公开情况
    区人大于2019年3月5日批复政府预算草案，区财政局在规定时间内（人在批复20日内）于2019年3月12日对政府预算进行了公开，公开内容包括文字说明及报表：《关于临沧市临翔区2018年地方财政预算执行情况和2019年地方财政预算草案的报告（书面）》，报表内容全部细化到功能分类项级科目及经济分类款级科目。 同时公开了《临翔区2019年“三公”经费支出汇总表》，内容细化到因公出国（境）费、公务接待费、公务用车费（公务用车运行维护费、公务用车购置），并对“三公”经费进行详细说明及增减变化原因深入分析。
     2.地方财政决算公开情况
     2018年度临翔区地方财政决算报告的决议于2019年9月20日由临沧市临翔区第四届人民代表大会常务委员会第十九次会议审议通过（临翔人字〔2019〕28号），于9月23日在临翔区政府信息公开网“财政预决算专栏”及时公开2018年度地方财政决算。内容包括一般公共预算、政府性基金预算、国有资本经营预算（无此内容，以空表列示）和社会保险基金预算四本预算以及本级政府财政转移支付安排、执行的情况和举借债务的情况,支出数据全部细化公开到功能分类项级科目（涉密信息除外），一般公共预算财政拨款基本支出公开到经济分类款级科目。
   （二）部门预决算公开情况
    1.部门预算公开情况
   区财政局在收到人大批复后于2019年3月16日批复各部门预算，并发文通知各预算单位必须于收到批复文件20日内，按要求对部门预算和“三公”经费进行公开。公开内容包括部门预算编制说明及报表。报表内容全部细化到功能分类项级科目，并按规定公开到经济分类款级科目。“三公”经费公开的内容包括因公出国（境）费、公务接待费、公务用车费（公务用车运行维护费、公务用车购置），各单位负责公开本部门的三公经费。全区78个单位公开了部门预算及“三公”经费预算，占下达预算批复单位的100%，公开率为100%。    
    2.部门决算公开情况
    临翔区财政局于9月23日下达各预算单位部门决算的批复，于9月30日全面完成2018年部门决算公开工作，公开日期为9月29日至30日，公开方式采用在临翔区政府信息公开网站“财政预决算专栏”统一集中公示。除涉密部门外，临翔区2018年部门决算应公开单位为92户（含二级预算单位），实际公开92户，公开率100%。公开内容全部细化到支出功能分类的项级科目，公共预算财政拨款基本支出按经济分类公开到款级科目；并对“三公经费”增减变化原因、因公出国（境）团组数及人数、公务用车购置数及保有量、国内公务接待的批次人数及经费总额，国有资产情况、政府采购、项目绩效评目等情况进行了详细说明。
    二、其他信息公开情况  
  临翔区在做好政府、部门预决算及“三公”经费公开的同时，积极推进部门季度预算执行报告、政府债务、绩效管理、国有资产管理、政府采购、转移支付、财税体制改革、扶贫资金使用等信息公开。
    三、公开方式
    区财政局指导各部门及时公开部门预算及“三公“经费公开，公开方式采取区政府门户网站“预决算信息公开”专栏及“云南省预决算信息集中公开平台”“双公开”的方式，对区级政府预决算和部门预决算进行公开。
</t>
  </si>
</sst>
</file>

<file path=xl/styles.xml><?xml version="1.0" encoding="utf-8"?>
<styleSheet xmlns="http://schemas.openxmlformats.org/spreadsheetml/2006/main" xmlns:xr9="http://schemas.microsoft.com/office/spreadsheetml/2016/revision9">
  <numFmts count="3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quot;$&quot;\ * #,##0_-;_-&quot;$&quot;\ * #,##0\-;_-&quot;$&quot;\ * &quot;-&quot;_-;_-@_-"/>
    <numFmt numFmtId="178" formatCode="_(* #,##0.00_);_(* \(#,##0.00\);_(* &quot;-&quot;??_);_(@_)"/>
    <numFmt numFmtId="179" formatCode="&quot;$&quot;\ #,##0.00_-;[Red]&quot;$&quot;\ #,##0.00\-"/>
    <numFmt numFmtId="180" formatCode="_(&quot;$&quot;* #,##0.00_);_(&quot;$&quot;* \(#,##0.00\);_(&quot;$&quot;* &quot;-&quot;??_);_(@_)"/>
    <numFmt numFmtId="181" formatCode="#,##0;\(#,##0\)"/>
    <numFmt numFmtId="182" formatCode="&quot;$&quot;#,##0.00_);[Red]\(&quot;$&quot;#,##0.00\)"/>
    <numFmt numFmtId="183" formatCode="_-* #,##0_-;\-* #,##0_-;_-* &quot;-&quot;_-;_-@_-"/>
    <numFmt numFmtId="184" formatCode="_-* #,##0.00_-;\-* #,##0.00_-;_-* &quot;-&quot;??_-;_-@_-"/>
    <numFmt numFmtId="185" formatCode="_-&quot;$&quot;\ * #,##0.00_-;_-&quot;$&quot;\ * #,##0.00\-;_-&quot;$&quot;\ * &quot;-&quot;??_-;_-@_-"/>
    <numFmt numFmtId="186" formatCode="\$#,##0.00;\(\$#,##0.00\)"/>
    <numFmt numFmtId="187" formatCode="\$#,##0;\(\$#,##0\)"/>
    <numFmt numFmtId="188" formatCode="#,##0.0_);\(#,##0.0\)"/>
    <numFmt numFmtId="189" formatCode="&quot;$&quot;#,##0_);[Red]\(&quot;$&quot;#,##0\)"/>
    <numFmt numFmtId="190" formatCode="&quot;$&quot;\ #,##0_-;[Red]&quot;$&quot;\ #,##0\-"/>
    <numFmt numFmtId="191" formatCode="#\ ??/??"/>
    <numFmt numFmtId="192" formatCode="_(&quot;$&quot;* #,##0_);_(&quot;$&quot;* \(#,##0\);_(&quot;$&quot;* &quot;-&quot;_);_(@_)"/>
    <numFmt numFmtId="193" formatCode="_(* #,##0_);_(* \(#,##0\);_(* &quot;-&quot;_);_(@_)"/>
    <numFmt numFmtId="194" formatCode="0.00_ "/>
    <numFmt numFmtId="195" formatCode="#,##0.000000"/>
    <numFmt numFmtId="196" formatCode="0\.0,&quot;0&quot;"/>
    <numFmt numFmtId="197" formatCode="0.0"/>
    <numFmt numFmtId="198" formatCode="#,##0_ ;[Red]\-#,##0\ "/>
    <numFmt numFmtId="199" formatCode="#,##0_ "/>
    <numFmt numFmtId="200" formatCode="0.0%"/>
    <numFmt numFmtId="201" formatCode="#,##0.00_);[Red]\(#,##0.00\)"/>
    <numFmt numFmtId="202" formatCode="_ * #,##0_ ;_ * \-#,##0_ ;_ * &quot;-&quot;??_ ;_ @_ "/>
    <numFmt numFmtId="203" formatCode="0_ "/>
  </numFmts>
  <fonts count="126">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sz val="12"/>
      <color theme="1"/>
      <name val="Times New Roman"/>
      <charset val="134"/>
    </font>
    <font>
      <sz val="12"/>
      <color theme="1"/>
      <name val="宋体"/>
      <charset val="134"/>
    </font>
    <font>
      <sz val="12"/>
      <name val="宋体"/>
      <charset val="134"/>
    </font>
    <font>
      <sz val="11"/>
      <color rgb="FF000000"/>
      <name val="宋体"/>
      <charset val="134"/>
    </font>
    <font>
      <sz val="10"/>
      <name val="宋体"/>
      <charset val="134"/>
    </font>
    <font>
      <b/>
      <sz val="10"/>
      <name val="宋体"/>
      <charset val="134"/>
    </font>
    <font>
      <sz val="11"/>
      <color indexed="8"/>
      <name val="Arial"/>
      <charset val="0"/>
    </font>
    <font>
      <sz val="20"/>
      <color indexed="8"/>
      <name val="方正小标宋简体"/>
      <charset val="134"/>
    </font>
    <font>
      <b/>
      <sz val="14"/>
      <color indexed="8"/>
      <name val="宋体"/>
      <charset val="134"/>
    </font>
    <font>
      <sz val="14"/>
      <color indexed="8"/>
      <name val="宋体"/>
      <charset val="134"/>
    </font>
    <font>
      <sz val="11"/>
      <color indexed="8"/>
      <name val="宋体"/>
      <charset val="134"/>
      <scheme val="major"/>
    </font>
    <font>
      <sz val="10"/>
      <color indexed="8"/>
      <name val="宋体"/>
      <charset val="134"/>
    </font>
    <font>
      <sz val="11"/>
      <name val="宋体"/>
      <charset val="134"/>
      <scheme val="major"/>
    </font>
    <font>
      <sz val="11"/>
      <color indexed="8"/>
      <name val="宋体"/>
      <charset val="134"/>
      <scheme val="minor"/>
    </font>
    <font>
      <sz val="14"/>
      <color indexed="8"/>
      <name val="宋体"/>
      <charset val="134"/>
      <scheme val="minor"/>
    </font>
    <font>
      <sz val="12"/>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4"/>
      <name val="宋体"/>
      <charset val="134"/>
    </font>
    <font>
      <sz val="12"/>
      <color indexed="8"/>
      <name val="宋体"/>
      <charset val="134"/>
    </font>
    <font>
      <b/>
      <sz val="14"/>
      <name val="宋体"/>
      <charset val="134"/>
    </font>
    <font>
      <sz val="14"/>
      <color rgb="FFC00000"/>
      <name val="宋体"/>
      <charset val="134"/>
    </font>
    <font>
      <sz val="14"/>
      <name val="MS Serif"/>
      <charset val="134"/>
    </font>
    <font>
      <sz val="14"/>
      <color theme="1"/>
      <name val="宋体"/>
      <charset val="134"/>
      <scheme val="minor"/>
    </font>
    <font>
      <sz val="14"/>
      <name val="Times New Roman"/>
      <charset val="134"/>
    </font>
    <font>
      <sz val="14"/>
      <name val="宋体"/>
      <charset val="134"/>
      <scheme val="minor"/>
    </font>
    <font>
      <sz val="20"/>
      <color rgb="FF000000"/>
      <name val="方正小标宋简体"/>
      <charset val="134"/>
    </font>
    <font>
      <sz val="20"/>
      <color indexed="8"/>
      <name val="宋体"/>
      <charset val="134"/>
    </font>
    <font>
      <sz val="11"/>
      <name val="宋体"/>
      <charset val="134"/>
    </font>
    <font>
      <b/>
      <sz val="12"/>
      <name val="宋体"/>
      <charset val="134"/>
    </font>
    <font>
      <sz val="14"/>
      <color indexed="9"/>
      <name val="宋体"/>
      <charset val="134"/>
    </font>
    <font>
      <sz val="20"/>
      <color theme="1"/>
      <name val="方正小标宋简体"/>
      <charset val="134"/>
    </font>
    <font>
      <sz val="20"/>
      <color theme="1"/>
      <name val="方正小标宋_GBK"/>
      <charset val="134"/>
    </font>
    <font>
      <sz val="12"/>
      <color theme="1"/>
      <name val="宋体"/>
      <charset val="134"/>
      <scheme val="minor"/>
    </font>
    <font>
      <sz val="14"/>
      <name val="Arial"/>
      <charset val="134"/>
    </font>
    <font>
      <b/>
      <sz val="14"/>
      <color theme="1"/>
      <name val="宋体"/>
      <charset val="134"/>
    </font>
    <font>
      <sz val="18"/>
      <color indexed="8"/>
      <name val="方正小标宋简体"/>
      <charset val="134"/>
    </font>
    <font>
      <sz val="12"/>
      <name val="方正小标宋简体"/>
      <charset val="134"/>
    </font>
    <font>
      <sz val="16"/>
      <name val="黑体"/>
      <charset val="134"/>
    </font>
    <font>
      <sz val="18"/>
      <name val="微软雅黑"/>
      <charset val="134"/>
    </font>
    <font>
      <u/>
      <sz val="11"/>
      <color rgb="FF800080"/>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2"/>
      <color indexed="9"/>
      <name val="宋体"/>
      <charset val="134"/>
    </font>
    <font>
      <b/>
      <sz val="11"/>
      <color indexed="8"/>
      <name val="宋体"/>
      <charset val="134"/>
    </font>
    <font>
      <sz val="10"/>
      <name val="Geneva"/>
      <charset val="134"/>
    </font>
    <font>
      <sz val="10"/>
      <name val="楷体"/>
      <charset val="134"/>
    </font>
    <font>
      <sz val="11"/>
      <color indexed="52"/>
      <name val="宋体"/>
      <charset val="134"/>
    </font>
    <font>
      <sz val="8"/>
      <name val="Times New Roman"/>
      <charset val="134"/>
    </font>
    <font>
      <sz val="11"/>
      <color indexed="17"/>
      <name val="宋体"/>
      <charset val="134"/>
    </font>
    <font>
      <sz val="11"/>
      <color indexed="60"/>
      <name val="宋体"/>
      <charset val="134"/>
    </font>
    <font>
      <sz val="8"/>
      <name val="Arial"/>
      <charset val="134"/>
    </font>
    <font>
      <sz val="10"/>
      <name val="Arial"/>
      <charset val="134"/>
    </font>
    <font>
      <sz val="12"/>
      <color indexed="16"/>
      <name val="宋体"/>
      <charset val="134"/>
    </font>
    <font>
      <sz val="12"/>
      <color indexed="17"/>
      <name val="宋体"/>
      <charset val="134"/>
    </font>
    <font>
      <sz val="12"/>
      <name val="Times New Roman"/>
      <charset val="134"/>
    </font>
    <font>
      <i/>
      <sz val="11"/>
      <color indexed="23"/>
      <name val="宋体"/>
      <charset val="134"/>
    </font>
    <font>
      <b/>
      <sz val="15"/>
      <color indexed="56"/>
      <name val="宋体"/>
      <charset val="134"/>
    </font>
    <font>
      <sz val="11"/>
      <color indexed="20"/>
      <name val="宋体"/>
      <charset val="134"/>
    </font>
    <font>
      <b/>
      <sz val="11"/>
      <color indexed="56"/>
      <name val="宋体"/>
      <charset val="134"/>
    </font>
    <font>
      <b/>
      <sz val="10"/>
      <name val="MS Sans Serif"/>
      <charset val="134"/>
    </font>
    <font>
      <b/>
      <sz val="11"/>
      <color indexed="63"/>
      <name val="宋体"/>
      <charset val="134"/>
    </font>
    <font>
      <b/>
      <sz val="18"/>
      <color indexed="56"/>
      <name val="宋体"/>
      <charset val="134"/>
    </font>
    <font>
      <b/>
      <sz val="11"/>
      <color indexed="9"/>
      <name val="宋体"/>
      <charset val="134"/>
    </font>
    <font>
      <b/>
      <sz val="11"/>
      <color indexed="52"/>
      <name val="宋体"/>
      <charset val="134"/>
    </font>
    <font>
      <sz val="10"/>
      <name val="Helv"/>
      <charset val="134"/>
    </font>
    <font>
      <u/>
      <sz val="12"/>
      <color indexed="12"/>
      <name val="宋体"/>
      <charset val="134"/>
    </font>
    <font>
      <sz val="12"/>
      <color indexed="20"/>
      <name val="宋体"/>
      <charset val="134"/>
    </font>
    <font>
      <b/>
      <sz val="13"/>
      <color indexed="56"/>
      <name val="宋体"/>
      <charset val="134"/>
    </font>
    <font>
      <sz val="11"/>
      <color indexed="10"/>
      <name val="宋体"/>
      <charset val="134"/>
    </font>
    <font>
      <sz val="10"/>
      <name val="仿宋_GB2312"/>
      <charset val="134"/>
    </font>
    <font>
      <b/>
      <sz val="12"/>
      <name val="Arial"/>
      <charset val="134"/>
    </font>
    <font>
      <sz val="10"/>
      <name val="MS Sans Serif"/>
      <charset val="134"/>
    </font>
    <font>
      <b/>
      <sz val="10"/>
      <name val="Tms Rmn"/>
      <charset val="134"/>
    </font>
    <font>
      <sz val="11"/>
      <color indexed="62"/>
      <name val="宋体"/>
      <charset val="134"/>
    </font>
    <font>
      <sz val="9"/>
      <name val="宋体"/>
      <charset val="134"/>
    </font>
    <font>
      <sz val="10"/>
      <name val="Times New Roman"/>
      <charset val="134"/>
    </font>
    <font>
      <b/>
      <sz val="12"/>
      <color indexed="8"/>
      <name val="宋体"/>
      <charset val="134"/>
    </font>
    <font>
      <b/>
      <sz val="15"/>
      <color indexed="54"/>
      <name val="宋体"/>
      <charset val="134"/>
    </font>
    <font>
      <b/>
      <sz val="10"/>
      <color indexed="9"/>
      <name val="宋体"/>
      <charset val="134"/>
    </font>
    <font>
      <b/>
      <sz val="9"/>
      <name val="Arial"/>
      <charset val="134"/>
    </font>
    <font>
      <b/>
      <sz val="13"/>
      <color indexed="54"/>
      <name val="宋体"/>
      <charset val="134"/>
    </font>
    <font>
      <sz val="12"/>
      <name val="Helv"/>
      <charset val="134"/>
    </font>
    <font>
      <sz val="12"/>
      <color indexed="9"/>
      <name val="Helv"/>
      <charset val="134"/>
    </font>
    <font>
      <b/>
      <sz val="8"/>
      <color indexed="9"/>
      <name val="宋体"/>
      <charset val="134"/>
    </font>
    <font>
      <sz val="7"/>
      <name val="Small Fonts"/>
      <charset val="134"/>
    </font>
    <font>
      <b/>
      <sz val="18"/>
      <color indexed="54"/>
      <name val="宋体"/>
      <charset val="134"/>
    </font>
    <font>
      <sz val="10"/>
      <color indexed="8"/>
      <name val="MS Sans Serif"/>
      <charset val="134"/>
    </font>
    <font>
      <b/>
      <sz val="11"/>
      <color indexed="54"/>
      <name val="宋体"/>
      <charset val="134"/>
    </font>
    <font>
      <b/>
      <sz val="14"/>
      <name val="楷体"/>
      <charset val="134"/>
    </font>
    <font>
      <b/>
      <sz val="18"/>
      <color indexed="62"/>
      <name val="宋体"/>
      <charset val="134"/>
    </font>
    <font>
      <b/>
      <sz val="10"/>
      <name val="Arial"/>
      <charset val="134"/>
    </font>
    <font>
      <u/>
      <sz val="10"/>
      <color indexed="12"/>
      <name val="Times"/>
      <charset val="134"/>
    </font>
    <font>
      <u/>
      <sz val="11"/>
      <color indexed="52"/>
      <name val="宋体"/>
      <charset val="134"/>
    </font>
    <font>
      <u/>
      <sz val="12"/>
      <color indexed="36"/>
      <name val="宋体"/>
      <charset val="134"/>
    </font>
    <font>
      <sz val="12"/>
      <name val="Courier"/>
      <charset val="134"/>
    </font>
    <font>
      <b/>
      <sz val="14"/>
      <color theme="1"/>
      <name val="Times New Roman"/>
      <charset val="134"/>
    </font>
    <font>
      <sz val="14"/>
      <color theme="1"/>
      <name val="Times New Roman"/>
      <charset val="134"/>
    </font>
  </fonts>
  <fills count="6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49"/>
        <bgColor indexed="64"/>
      </patternFill>
    </fill>
    <fill>
      <patternFill patternType="solid">
        <fgColor indexed="54"/>
        <bgColor indexed="64"/>
      </patternFill>
    </fill>
    <fill>
      <patternFill patternType="solid">
        <fgColor indexed="42"/>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52"/>
        <bgColor indexed="64"/>
      </patternFill>
    </fill>
    <fill>
      <patternFill patternType="solid">
        <fgColor indexed="27"/>
        <bgColor indexed="64"/>
      </patternFill>
    </fill>
    <fill>
      <patternFill patternType="solid">
        <fgColor indexed="55"/>
        <bgColor indexed="64"/>
      </patternFill>
    </fill>
    <fill>
      <patternFill patternType="solid">
        <fgColor indexed="45"/>
        <bgColor indexed="64"/>
      </patternFill>
    </fill>
    <fill>
      <patternFill patternType="solid">
        <fgColor indexed="48"/>
        <bgColor indexed="64"/>
      </patternFill>
    </fill>
    <fill>
      <patternFill patternType="solid">
        <fgColor indexed="29"/>
        <bgColor indexed="64"/>
      </patternFill>
    </fill>
    <fill>
      <patternFill patternType="solid">
        <fgColor indexed="44"/>
        <bgColor indexed="64"/>
      </patternFill>
    </fill>
    <fill>
      <patternFill patternType="solid">
        <fgColor indexed="46"/>
        <bgColor indexed="64"/>
      </patternFill>
    </fill>
    <fill>
      <patternFill patternType="solid">
        <fgColor indexed="31"/>
        <bgColor indexed="64"/>
      </patternFill>
    </fill>
    <fill>
      <patternFill patternType="solid">
        <fgColor indexed="14"/>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57"/>
        <bgColor indexed="64"/>
      </patternFill>
    </fill>
    <fill>
      <patternFill patternType="solid">
        <fgColor indexed="15"/>
        <bgColor indexed="64"/>
      </patternFill>
    </fill>
    <fill>
      <patternFill patternType="solid">
        <fgColor indexed="12"/>
        <bgColor indexed="64"/>
      </patternFill>
    </fill>
    <fill>
      <patternFill patternType="solid">
        <fgColor indexed="40"/>
        <bgColor indexed="64"/>
      </patternFill>
    </fill>
    <fill>
      <patternFill patternType="lightUp">
        <fgColor indexed="9"/>
        <bgColor indexed="22"/>
      </patternFill>
    </fill>
    <fill>
      <patternFill patternType="lightUp">
        <fgColor indexed="9"/>
        <bgColor indexed="55"/>
      </patternFill>
    </fill>
    <fill>
      <patternFill patternType="solid">
        <fgColor indexed="62"/>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style="thin">
        <color indexed="8"/>
      </left>
      <right style="thin">
        <color indexed="8"/>
      </right>
      <top/>
      <bottom style="thin">
        <color auto="1"/>
      </bottom>
      <diagonal/>
    </border>
    <border>
      <left style="thin">
        <color indexed="8"/>
      </left>
      <right style="thin">
        <color indexed="8"/>
      </right>
      <top style="thin">
        <color auto="1"/>
      </top>
      <bottom style="thin">
        <color indexed="8"/>
      </bottom>
      <diagonal/>
    </border>
    <border>
      <left style="thin">
        <color indexed="8"/>
      </left>
      <right style="thin">
        <color indexed="8"/>
      </right>
      <top style="thin">
        <color indexed="8"/>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style="thin">
        <color auto="1"/>
      </right>
      <top/>
      <bottom style="thin">
        <color auto="1"/>
      </bottom>
      <diagonal/>
    </border>
    <border>
      <left/>
      <right/>
      <top/>
      <bottom style="double">
        <color indexed="52"/>
      </bottom>
      <diagonal/>
    </border>
    <border>
      <left/>
      <right/>
      <top/>
      <bottom style="thick">
        <color indexed="62"/>
      </bottom>
      <diagonal/>
    </border>
    <border>
      <left/>
      <right/>
      <top/>
      <bottom style="medium">
        <color auto="1"/>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right/>
      <top style="medium">
        <color auto="1"/>
      </top>
      <bottom style="medium">
        <color auto="1"/>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s>
  <cellStyleXfs count="1333">
    <xf numFmtId="0" fontId="0" fillId="0" borderId="0">
      <alignment vertical="center"/>
    </xf>
    <xf numFmtId="43" fontId="0" fillId="0" borderId="0" applyFont="0" applyFill="0" applyBorder="0" applyAlignment="0" applyProtection="0">
      <alignment vertical="center"/>
    </xf>
    <xf numFmtId="44" fontId="1" fillId="0" borderId="0" applyFont="0" applyFill="0" applyBorder="0" applyAlignment="0" applyProtection="0">
      <alignment vertical="center"/>
    </xf>
    <xf numFmtId="9" fontId="8"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 fillId="4" borderId="17" applyNumberFormat="0" applyFont="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18" applyNumberFormat="0" applyFill="0" applyAlignment="0" applyProtection="0">
      <alignment vertical="center"/>
    </xf>
    <xf numFmtId="0" fontId="57" fillId="0" borderId="18" applyNumberFormat="0" applyFill="0" applyAlignment="0" applyProtection="0">
      <alignment vertical="center"/>
    </xf>
    <xf numFmtId="0" fontId="58" fillId="0" borderId="19" applyNumberFormat="0" applyFill="0" applyAlignment="0" applyProtection="0">
      <alignment vertical="center"/>
    </xf>
    <xf numFmtId="0" fontId="58" fillId="0" borderId="0" applyNumberFormat="0" applyFill="0" applyBorder="0" applyAlignment="0" applyProtection="0">
      <alignment vertical="center"/>
    </xf>
    <xf numFmtId="0" fontId="59" fillId="5" borderId="20" applyNumberFormat="0" applyAlignment="0" applyProtection="0">
      <alignment vertical="center"/>
    </xf>
    <xf numFmtId="0" fontId="60" fillId="6" borderId="21" applyNumberFormat="0" applyAlignment="0" applyProtection="0">
      <alignment vertical="center"/>
    </xf>
    <xf numFmtId="0" fontId="61" fillId="6" borderId="20" applyNumberFormat="0" applyAlignment="0" applyProtection="0">
      <alignment vertical="center"/>
    </xf>
    <xf numFmtId="0" fontId="62" fillId="7" borderId="22" applyNumberFormat="0" applyAlignment="0" applyProtection="0">
      <alignment vertical="center"/>
    </xf>
    <xf numFmtId="0" fontId="63" fillId="0" borderId="23" applyNumberFormat="0" applyFill="0" applyAlignment="0" applyProtection="0">
      <alignment vertical="center"/>
    </xf>
    <xf numFmtId="0" fontId="64" fillId="0" borderId="24" applyNumberFormat="0" applyFill="0" applyAlignment="0" applyProtection="0">
      <alignment vertical="center"/>
    </xf>
    <xf numFmtId="0" fontId="65" fillId="8" borderId="0" applyNumberFormat="0" applyBorder="0" applyAlignment="0" applyProtection="0">
      <alignment vertical="center"/>
    </xf>
    <xf numFmtId="0" fontId="66" fillId="9" borderId="0" applyNumberFormat="0" applyBorder="0" applyAlignment="0" applyProtection="0">
      <alignment vertical="center"/>
    </xf>
    <xf numFmtId="0" fontId="67" fillId="10" borderId="0" applyNumberFormat="0" applyBorder="0" applyAlignment="0" applyProtection="0">
      <alignment vertical="center"/>
    </xf>
    <xf numFmtId="0" fontId="68" fillId="11" borderId="0" applyNumberFormat="0" applyBorder="0" applyAlignment="0" applyProtection="0">
      <alignment vertical="center"/>
    </xf>
    <xf numFmtId="0" fontId="69" fillId="12" borderId="0" applyNumberFormat="0" applyBorder="0" applyAlignment="0" applyProtection="0">
      <alignment vertical="center"/>
    </xf>
    <xf numFmtId="0" fontId="69" fillId="13" borderId="0" applyNumberFormat="0" applyBorder="0" applyAlignment="0" applyProtection="0">
      <alignment vertical="center"/>
    </xf>
    <xf numFmtId="0" fontId="68" fillId="14" borderId="0" applyNumberFormat="0" applyBorder="0" applyAlignment="0" applyProtection="0">
      <alignment vertical="center"/>
    </xf>
    <xf numFmtId="0" fontId="68" fillId="15" borderId="0" applyNumberFormat="0" applyBorder="0" applyAlignment="0" applyProtection="0">
      <alignment vertical="center"/>
    </xf>
    <xf numFmtId="0" fontId="69" fillId="16" borderId="0" applyNumberFormat="0" applyBorder="0" applyAlignment="0" applyProtection="0">
      <alignment vertical="center"/>
    </xf>
    <xf numFmtId="0" fontId="69" fillId="17" borderId="0" applyNumberFormat="0" applyBorder="0" applyAlignment="0" applyProtection="0">
      <alignment vertical="center"/>
    </xf>
    <xf numFmtId="0" fontId="68" fillId="18" borderId="0" applyNumberFormat="0" applyBorder="0" applyAlignment="0" applyProtection="0">
      <alignment vertical="center"/>
    </xf>
    <xf numFmtId="0" fontId="68" fillId="19" borderId="0" applyNumberFormat="0" applyBorder="0" applyAlignment="0" applyProtection="0">
      <alignment vertical="center"/>
    </xf>
    <xf numFmtId="0" fontId="69" fillId="20" borderId="0" applyNumberFormat="0" applyBorder="0" applyAlignment="0" applyProtection="0">
      <alignment vertical="center"/>
    </xf>
    <xf numFmtId="0" fontId="69" fillId="21" borderId="0" applyNumberFormat="0" applyBorder="0" applyAlignment="0" applyProtection="0">
      <alignment vertical="center"/>
    </xf>
    <xf numFmtId="0" fontId="68" fillId="22" borderId="0" applyNumberFormat="0" applyBorder="0" applyAlignment="0" applyProtection="0">
      <alignment vertical="center"/>
    </xf>
    <xf numFmtId="0" fontId="68" fillId="23" borderId="0" applyNumberFormat="0" applyBorder="0" applyAlignment="0" applyProtection="0">
      <alignment vertical="center"/>
    </xf>
    <xf numFmtId="0" fontId="69" fillId="24" borderId="0" applyNumberFormat="0" applyBorder="0" applyAlignment="0" applyProtection="0">
      <alignment vertical="center"/>
    </xf>
    <xf numFmtId="0" fontId="69" fillId="25" borderId="0" applyNumberFormat="0" applyBorder="0" applyAlignment="0" applyProtection="0">
      <alignment vertical="center"/>
    </xf>
    <xf numFmtId="0" fontId="68" fillId="26" borderId="0" applyNumberFormat="0" applyBorder="0" applyAlignment="0" applyProtection="0">
      <alignment vertical="center"/>
    </xf>
    <xf numFmtId="0" fontId="68" fillId="27" borderId="0" applyNumberFormat="0" applyBorder="0" applyAlignment="0" applyProtection="0">
      <alignment vertical="center"/>
    </xf>
    <xf numFmtId="0" fontId="69" fillId="28" borderId="0" applyNumberFormat="0" applyBorder="0" applyAlignment="0" applyProtection="0">
      <alignment vertical="center"/>
    </xf>
    <xf numFmtId="0" fontId="69" fillId="29" borderId="0" applyNumberFormat="0" applyBorder="0" applyAlignment="0" applyProtection="0">
      <alignment vertical="center"/>
    </xf>
    <xf numFmtId="0" fontId="68" fillId="30" borderId="0" applyNumberFormat="0" applyBorder="0" applyAlignment="0" applyProtection="0">
      <alignment vertical="center"/>
    </xf>
    <xf numFmtId="0" fontId="68" fillId="31" borderId="0" applyNumberFormat="0" applyBorder="0" applyAlignment="0" applyProtection="0">
      <alignment vertical="center"/>
    </xf>
    <xf numFmtId="0" fontId="69" fillId="32" borderId="0" applyNumberFormat="0" applyBorder="0" applyAlignment="0" applyProtection="0">
      <alignment vertical="center"/>
    </xf>
    <xf numFmtId="0" fontId="69" fillId="33" borderId="0" applyNumberFormat="0" applyBorder="0" applyAlignment="0" applyProtection="0">
      <alignment vertical="center"/>
    </xf>
    <xf numFmtId="0" fontId="68" fillId="34" borderId="0" applyNumberFormat="0" applyBorder="0" applyAlignment="0" applyProtection="0">
      <alignment vertical="center"/>
    </xf>
    <xf numFmtId="0" fontId="70" fillId="35" borderId="0" applyNumberFormat="0" applyBorder="0" applyAlignment="0" applyProtection="0">
      <alignment vertical="center"/>
    </xf>
    <xf numFmtId="0" fontId="71" fillId="36" borderId="0" applyNumberFormat="0" applyBorder="0" applyAlignment="0" applyProtection="0">
      <alignment vertical="center"/>
    </xf>
    <xf numFmtId="0" fontId="72" fillId="0" borderId="25" applyNumberFormat="0" applyFill="0" applyAlignment="0" applyProtection="0">
      <alignment vertical="center"/>
    </xf>
    <xf numFmtId="0" fontId="8" fillId="0" borderId="0">
      <alignment vertical="center"/>
    </xf>
    <xf numFmtId="0" fontId="73" fillId="0" borderId="0">
      <alignment vertical="center"/>
    </xf>
    <xf numFmtId="0" fontId="74" fillId="0" borderId="26" applyNumberFormat="0" applyFill="0" applyProtection="0">
      <alignment horizontal="center" vertical="center"/>
    </xf>
    <xf numFmtId="0" fontId="0" fillId="0" borderId="0">
      <alignment vertical="center"/>
    </xf>
    <xf numFmtId="0" fontId="0" fillId="0" borderId="0">
      <alignment vertical="center"/>
    </xf>
    <xf numFmtId="0" fontId="75" fillId="0" borderId="27" applyNumberFormat="0" applyFill="0" applyAlignment="0" applyProtection="0">
      <alignment vertical="center"/>
    </xf>
    <xf numFmtId="0" fontId="71" fillId="37" borderId="0" applyNumberFormat="0" applyBorder="0" applyAlignment="0" applyProtection="0">
      <alignment vertical="center"/>
    </xf>
    <xf numFmtId="9" fontId="8" fillId="0" borderId="0" applyFont="0" applyFill="0" applyBorder="0" applyAlignment="0" applyProtection="0">
      <alignment vertical="center"/>
    </xf>
    <xf numFmtId="0" fontId="76" fillId="0" borderId="0">
      <alignment horizontal="center" vertical="center" wrapText="1"/>
      <protection locked="0"/>
    </xf>
    <xf numFmtId="0" fontId="77" fillId="38" borderId="0" applyNumberFormat="0" applyBorder="0" applyAlignment="0" applyProtection="0">
      <alignment vertical="center"/>
    </xf>
    <xf numFmtId="0" fontId="78" fillId="39" borderId="0" applyNumberFormat="0" applyBorder="0" applyAlignment="0" applyProtection="0">
      <alignment vertical="center"/>
    </xf>
    <xf numFmtId="0" fontId="30" fillId="40" borderId="0" applyNumberFormat="0" applyBorder="0" applyAlignment="0" applyProtection="0">
      <alignment vertical="center"/>
    </xf>
    <xf numFmtId="0" fontId="8" fillId="0" borderId="0">
      <alignment vertical="center"/>
    </xf>
    <xf numFmtId="0" fontId="73" fillId="0" borderId="0">
      <alignment vertical="center"/>
    </xf>
    <xf numFmtId="0" fontId="30" fillId="41" borderId="0" applyNumberFormat="0" applyBorder="0" applyAlignment="0" applyProtection="0">
      <alignment vertical="center"/>
    </xf>
    <xf numFmtId="0" fontId="8" fillId="0" borderId="0">
      <alignment vertical="center"/>
    </xf>
    <xf numFmtId="0" fontId="0" fillId="0" borderId="0">
      <alignment vertical="center"/>
    </xf>
    <xf numFmtId="0" fontId="8" fillId="0" borderId="0">
      <alignment vertical="center"/>
    </xf>
    <xf numFmtId="0" fontId="71" fillId="42" borderId="0" applyNumberFormat="0" applyBorder="0" applyAlignment="0" applyProtection="0">
      <alignment vertical="center"/>
    </xf>
    <xf numFmtId="0" fontId="79" fillId="40" borderId="1" applyNumberFormat="0" applyBorder="0" applyAlignment="0" applyProtection="0">
      <alignment vertical="center"/>
    </xf>
    <xf numFmtId="0" fontId="77" fillId="43" borderId="0" applyNumberFormat="0" applyBorder="0" applyAlignment="0" applyProtection="0">
      <alignment vertical="center"/>
    </xf>
    <xf numFmtId="0" fontId="71" fillId="44" borderId="0" applyNumberFormat="0" applyBorder="0" applyAlignment="0" applyProtection="0">
      <alignment vertical="center"/>
    </xf>
    <xf numFmtId="0" fontId="70" fillId="42" borderId="0" applyNumberFormat="0" applyBorder="0" applyAlignment="0" applyProtection="0">
      <alignment vertical="center"/>
    </xf>
    <xf numFmtId="176" fontId="80" fillId="0" borderId="26" applyFill="0" applyProtection="0">
      <alignment horizontal="right" vertical="center"/>
    </xf>
    <xf numFmtId="0" fontId="71" fillId="37" borderId="0" applyNumberFormat="0" applyBorder="0" applyAlignment="0" applyProtection="0">
      <alignment vertical="center"/>
    </xf>
    <xf numFmtId="0" fontId="81" fillId="45" borderId="0" applyNumberFormat="0" applyBorder="0" applyAlignment="0" applyProtection="0">
      <alignment vertical="center"/>
    </xf>
    <xf numFmtId="0" fontId="82" fillId="38" borderId="0" applyNumberFormat="0" applyBorder="0" applyAlignment="0" applyProtection="0">
      <alignment vertical="center"/>
    </xf>
    <xf numFmtId="0" fontId="70" fillId="46" borderId="0" applyNumberFormat="0" applyBorder="0" applyAlignment="0" applyProtection="0">
      <alignment vertical="center"/>
    </xf>
    <xf numFmtId="0" fontId="8" fillId="0" borderId="0">
      <alignment vertical="center"/>
    </xf>
    <xf numFmtId="0" fontId="70" fillId="47" borderId="0" applyNumberFormat="0" applyBorder="0" applyAlignment="0" applyProtection="0">
      <alignment vertical="center"/>
    </xf>
    <xf numFmtId="0" fontId="83" fillId="0" borderId="0">
      <alignment vertical="center"/>
    </xf>
    <xf numFmtId="0" fontId="71" fillId="42" borderId="0" applyNumberFormat="0" applyBorder="0" applyAlignment="0" applyProtection="0">
      <alignment vertical="center"/>
    </xf>
    <xf numFmtId="0" fontId="71" fillId="48" borderId="0" applyNumberFormat="0" applyBorder="0" applyAlignment="0" applyProtection="0">
      <alignment vertical="center"/>
    </xf>
    <xf numFmtId="0" fontId="84" fillId="0" borderId="0" applyNumberFormat="0" applyFill="0" applyBorder="0" applyAlignment="0" applyProtection="0">
      <alignment vertical="center"/>
    </xf>
    <xf numFmtId="9" fontId="8" fillId="0" borderId="0" applyFont="0" applyFill="0" applyBorder="0" applyAlignment="0" applyProtection="0">
      <alignment vertical="center"/>
    </xf>
    <xf numFmtId="0" fontId="71" fillId="4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70" fillId="45" borderId="0" applyNumberFormat="0" applyBorder="0" applyAlignment="0" applyProtection="0">
      <alignment vertical="center"/>
    </xf>
    <xf numFmtId="0" fontId="85" fillId="0" borderId="28" applyNumberFormat="0" applyFill="0" applyAlignment="0" applyProtection="0">
      <alignment vertical="center"/>
    </xf>
    <xf numFmtId="0" fontId="71" fillId="48" borderId="0" applyNumberFormat="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70" fillId="45" borderId="0" applyNumberFormat="0" applyBorder="0" applyAlignment="0" applyProtection="0">
      <alignment vertical="center"/>
    </xf>
    <xf numFmtId="0" fontId="83" fillId="0" borderId="0">
      <alignment vertical="center"/>
    </xf>
    <xf numFmtId="0" fontId="86" fillId="45" borderId="0" applyNumberFormat="0" applyBorder="0" applyAlignment="0" applyProtection="0">
      <alignment vertical="center"/>
    </xf>
    <xf numFmtId="0" fontId="71" fillId="37" borderId="0" applyNumberFormat="0" applyBorder="0" applyAlignment="0" applyProtection="0">
      <alignment vertical="center"/>
    </xf>
    <xf numFmtId="0" fontId="71" fillId="42" borderId="0" applyNumberFormat="0" applyBorder="0" applyAlignment="0" applyProtection="0">
      <alignment vertical="center"/>
    </xf>
    <xf numFmtId="9" fontId="8" fillId="0" borderId="0" applyFont="0" applyFill="0" applyBorder="0" applyAlignment="0" applyProtection="0">
      <alignment vertical="center"/>
    </xf>
    <xf numFmtId="0" fontId="71" fillId="42" borderId="0" applyNumberFormat="0" applyBorder="0" applyAlignment="0" applyProtection="0">
      <alignment vertical="center"/>
    </xf>
    <xf numFmtId="0" fontId="0" fillId="48" borderId="0" applyNumberFormat="0" applyBorder="0" applyAlignment="0" applyProtection="0">
      <alignment vertical="center"/>
    </xf>
    <xf numFmtId="0" fontId="0" fillId="0" borderId="0">
      <alignment vertical="center"/>
    </xf>
    <xf numFmtId="0" fontId="0" fillId="0" borderId="0">
      <alignment vertical="center"/>
    </xf>
    <xf numFmtId="0" fontId="87" fillId="0" borderId="0" applyNumberFormat="0" applyFill="0" applyBorder="0" applyAlignment="0" applyProtection="0">
      <alignment vertical="center"/>
    </xf>
    <xf numFmtId="0" fontId="8" fillId="0" borderId="0">
      <alignment vertical="center"/>
    </xf>
    <xf numFmtId="0" fontId="88" fillId="0" borderId="29">
      <alignment horizontal="center" vertical="center"/>
    </xf>
    <xf numFmtId="0" fontId="70" fillId="46" borderId="0" applyNumberFormat="0" applyBorder="0" applyAlignment="0" applyProtection="0">
      <alignment vertical="center"/>
    </xf>
    <xf numFmtId="0" fontId="86" fillId="49" borderId="0" applyNumberFormat="0" applyBorder="0" applyAlignment="0" applyProtection="0">
      <alignment vertical="center"/>
    </xf>
    <xf numFmtId="0" fontId="78" fillId="39" borderId="0" applyNumberFormat="0" applyBorder="0" applyAlignment="0" applyProtection="0">
      <alignment vertical="center"/>
    </xf>
    <xf numFmtId="0" fontId="0" fillId="38" borderId="0" applyNumberFormat="0" applyBorder="0" applyAlignment="0" applyProtection="0">
      <alignment vertical="center"/>
    </xf>
    <xf numFmtId="0" fontId="89" fillId="41" borderId="30" applyNumberFormat="0" applyAlignment="0" applyProtection="0">
      <alignment vertical="center"/>
    </xf>
    <xf numFmtId="0" fontId="0" fillId="0" borderId="0">
      <alignment vertical="center"/>
    </xf>
    <xf numFmtId="0" fontId="0" fillId="0" borderId="0">
      <alignment vertical="center"/>
    </xf>
    <xf numFmtId="0" fontId="75" fillId="0" borderId="27" applyNumberFormat="0" applyFill="0" applyAlignment="0" applyProtection="0">
      <alignment vertical="center"/>
    </xf>
    <xf numFmtId="0" fontId="87" fillId="0" borderId="0" applyNumberFormat="0" applyFill="0" applyBorder="0" applyAlignment="0" applyProtection="0">
      <alignment vertical="center"/>
    </xf>
    <xf numFmtId="43" fontId="0" fillId="0" borderId="0" applyFont="0" applyFill="0" applyBorder="0" applyAlignment="0" applyProtection="0">
      <alignment vertical="center"/>
    </xf>
    <xf numFmtId="0" fontId="8" fillId="0" borderId="0">
      <alignment vertical="center"/>
    </xf>
    <xf numFmtId="0" fontId="0" fillId="0" borderId="0">
      <alignment vertical="center"/>
    </xf>
    <xf numFmtId="0" fontId="0" fillId="0" borderId="0">
      <alignment vertical="center"/>
    </xf>
    <xf numFmtId="0" fontId="75" fillId="0" borderId="27" applyNumberFormat="0" applyFill="0" applyAlignment="0" applyProtection="0">
      <alignment vertical="center"/>
    </xf>
    <xf numFmtId="0" fontId="80" fillId="0" borderId="3" applyNumberFormat="0" applyFill="0" applyProtection="0">
      <alignment horizontal="right" vertical="center"/>
    </xf>
    <xf numFmtId="0" fontId="72" fillId="0" borderId="25" applyNumberFormat="0" applyFill="0" applyAlignment="0" applyProtection="0">
      <alignment vertical="center"/>
    </xf>
    <xf numFmtId="0" fontId="30" fillId="40" borderId="0" applyNumberFormat="0" applyBorder="0" applyAlignment="0" applyProtection="0">
      <alignment vertical="center"/>
    </xf>
    <xf numFmtId="0" fontId="90" fillId="0" borderId="0" applyNumberFormat="0" applyFill="0" applyBorder="0" applyAlignment="0" applyProtection="0">
      <alignment vertical="center"/>
    </xf>
    <xf numFmtId="0" fontId="0" fillId="0" borderId="0">
      <alignment vertical="center"/>
    </xf>
    <xf numFmtId="0" fontId="0" fillId="0" borderId="0">
      <alignment vertical="center"/>
    </xf>
    <xf numFmtId="0" fontId="75" fillId="0" borderId="27" applyNumberFormat="0" applyFill="0" applyAlignment="0" applyProtection="0">
      <alignment vertical="center"/>
    </xf>
    <xf numFmtId="0" fontId="91" fillId="44" borderId="31" applyNumberFormat="0" applyAlignment="0" applyProtection="0">
      <alignment vertical="center"/>
    </xf>
    <xf numFmtId="0" fontId="30" fillId="41" borderId="0" applyNumberFormat="0" applyBorder="0" applyAlignment="0" applyProtection="0">
      <alignment vertical="center"/>
    </xf>
    <xf numFmtId="0" fontId="86" fillId="49" borderId="0" applyNumberFormat="0" applyBorder="0" applyAlignment="0" applyProtection="0">
      <alignment vertical="center"/>
    </xf>
    <xf numFmtId="0" fontId="8" fillId="0" borderId="0" applyNumberFormat="0" applyFont="0" applyFill="0" applyBorder="0" applyAlignment="0" applyProtection="0">
      <alignment horizontal="left" vertical="center"/>
    </xf>
    <xf numFmtId="0" fontId="30" fillId="41" borderId="0" applyNumberFormat="0" applyBorder="0" applyAlignment="0" applyProtection="0">
      <alignment vertical="center"/>
    </xf>
    <xf numFmtId="0" fontId="82" fillId="38" borderId="0" applyNumberFormat="0" applyBorder="0" applyAlignment="0" applyProtection="0">
      <alignment vertical="center"/>
    </xf>
    <xf numFmtId="0" fontId="0" fillId="0" borderId="0">
      <alignment vertical="center"/>
    </xf>
    <xf numFmtId="0" fontId="0" fillId="0" borderId="0">
      <alignment vertical="center"/>
    </xf>
    <xf numFmtId="0" fontId="75" fillId="0" borderId="27" applyNumberFormat="0" applyFill="0" applyAlignment="0" applyProtection="0">
      <alignment vertical="center"/>
    </xf>
    <xf numFmtId="0" fontId="92" fillId="41" borderId="32" applyNumberFormat="0" applyAlignment="0" applyProtection="0">
      <alignment vertical="center"/>
    </xf>
    <xf numFmtId="0" fontId="10" fillId="0" borderId="0">
      <alignment vertical="center"/>
    </xf>
    <xf numFmtId="0" fontId="70" fillId="41" borderId="0" applyNumberFormat="0" applyBorder="0" applyAlignment="0" applyProtection="0">
      <alignment vertical="center"/>
    </xf>
    <xf numFmtId="0" fontId="8" fillId="0" borderId="0">
      <alignment vertical="center"/>
    </xf>
    <xf numFmtId="0" fontId="85" fillId="0" borderId="28" applyNumberFormat="0" applyFill="0" applyAlignment="0" applyProtection="0">
      <alignment vertical="center"/>
    </xf>
    <xf numFmtId="0" fontId="71" fillId="42" borderId="0" applyNumberFormat="0" applyBorder="0" applyAlignment="0" applyProtection="0">
      <alignment vertical="center"/>
    </xf>
    <xf numFmtId="0" fontId="93" fillId="0" borderId="0">
      <alignment vertical="center"/>
    </xf>
    <xf numFmtId="0" fontId="85" fillId="0" borderId="28" applyNumberFormat="0" applyFill="0" applyAlignment="0" applyProtection="0">
      <alignment vertical="center"/>
    </xf>
    <xf numFmtId="0" fontId="71" fillId="42" borderId="0" applyNumberFormat="0" applyBorder="0" applyAlignment="0" applyProtection="0">
      <alignment vertical="center"/>
    </xf>
    <xf numFmtId="0" fontId="78" fillId="39" borderId="0" applyNumberFormat="0" applyBorder="0" applyAlignment="0" applyProtection="0">
      <alignment vertical="center"/>
    </xf>
    <xf numFmtId="0" fontId="30" fillId="40" borderId="0" applyNumberFormat="0" applyBorder="0" applyAlignment="0" applyProtection="0">
      <alignment vertical="center"/>
    </xf>
    <xf numFmtId="0" fontId="8" fillId="0" borderId="0">
      <alignment vertical="center"/>
    </xf>
    <xf numFmtId="0" fontId="73" fillId="0" borderId="0">
      <alignment vertical="center"/>
    </xf>
    <xf numFmtId="0" fontId="83" fillId="0" borderId="0">
      <alignment vertical="center"/>
    </xf>
    <xf numFmtId="0" fontId="93" fillId="0" borderId="0">
      <alignment vertical="center"/>
    </xf>
    <xf numFmtId="0" fontId="93" fillId="0" borderId="0">
      <alignment vertical="center"/>
    </xf>
    <xf numFmtId="0" fontId="83" fillId="0" borderId="0">
      <alignment vertical="center"/>
    </xf>
    <xf numFmtId="9" fontId="8" fillId="0" borderId="0" applyFont="0" applyFill="0" applyBorder="0" applyAlignment="0" applyProtection="0">
      <alignment vertical="center"/>
    </xf>
    <xf numFmtId="0" fontId="30" fillId="40" borderId="0" applyNumberFormat="0" applyBorder="0" applyAlignment="0" applyProtection="0">
      <alignment vertical="center"/>
    </xf>
    <xf numFmtId="0" fontId="73" fillId="0" borderId="0">
      <alignment vertical="center"/>
    </xf>
    <xf numFmtId="0" fontId="8" fillId="0" borderId="0">
      <alignment vertical="center"/>
    </xf>
    <xf numFmtId="9" fontId="8" fillId="0" borderId="0" applyFont="0" applyFill="0" applyBorder="0" applyAlignment="0" applyProtection="0">
      <alignment vertical="center"/>
    </xf>
    <xf numFmtId="0" fontId="73"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73" fillId="0" borderId="0">
      <alignment vertical="center"/>
    </xf>
    <xf numFmtId="0" fontId="94" fillId="0" borderId="0" applyNumberFormat="0" applyFill="0" applyBorder="0" applyAlignment="0" applyProtection="0">
      <alignment vertical="top"/>
      <protection locked="0"/>
    </xf>
    <xf numFmtId="49" fontId="8" fillId="0" borderId="0" applyFont="0" applyFill="0" applyBorder="0" applyAlignment="0" applyProtection="0">
      <alignment vertical="center"/>
    </xf>
    <xf numFmtId="0" fontId="83" fillId="0" borderId="0">
      <alignment vertical="center"/>
    </xf>
    <xf numFmtId="0" fontId="0" fillId="0" borderId="0">
      <alignment vertical="center"/>
    </xf>
    <xf numFmtId="0" fontId="78" fillId="39" borderId="0" applyNumberFormat="0" applyBorder="0" applyAlignment="0" applyProtection="0">
      <alignment vertical="center"/>
    </xf>
    <xf numFmtId="0" fontId="30" fillId="40" borderId="0" applyNumberFormat="0" applyBorder="0" applyAlignment="0" applyProtection="0">
      <alignment vertical="center"/>
    </xf>
    <xf numFmtId="0" fontId="8" fillId="0" borderId="0">
      <alignment vertical="center"/>
    </xf>
    <xf numFmtId="0" fontId="73" fillId="0" borderId="0">
      <alignment vertical="center"/>
    </xf>
    <xf numFmtId="9" fontId="8" fillId="0" borderId="0" applyFont="0" applyFill="0" applyBorder="0" applyAlignment="0" applyProtection="0">
      <alignment vertical="center"/>
    </xf>
    <xf numFmtId="0" fontId="8" fillId="0" borderId="0">
      <alignment vertical="center"/>
    </xf>
    <xf numFmtId="0" fontId="95" fillId="45" borderId="0" applyNumberFormat="0" applyBorder="0" applyAlignment="0" applyProtection="0">
      <alignment vertical="center"/>
    </xf>
    <xf numFmtId="0" fontId="73" fillId="0" borderId="0">
      <alignment vertical="center"/>
    </xf>
    <xf numFmtId="0" fontId="73" fillId="0" borderId="0">
      <alignment vertical="center"/>
    </xf>
    <xf numFmtId="0" fontId="71" fillId="37" borderId="0" applyNumberFormat="0" applyBorder="0" applyAlignment="0" applyProtection="0">
      <alignment vertical="center"/>
    </xf>
    <xf numFmtId="0" fontId="94" fillId="0" borderId="0" applyNumberFormat="0" applyFill="0" applyBorder="0" applyAlignment="0" applyProtection="0">
      <alignment vertical="top"/>
      <protection locked="0"/>
    </xf>
    <xf numFmtId="49" fontId="8" fillId="0" borderId="0" applyFont="0" applyFill="0" applyBorder="0" applyAlignment="0" applyProtection="0">
      <alignment vertical="center"/>
    </xf>
    <xf numFmtId="0" fontId="71" fillId="48" borderId="0" applyNumberFormat="0" applyBorder="0" applyAlignment="0" applyProtection="0">
      <alignment vertical="center"/>
    </xf>
    <xf numFmtId="0" fontId="73" fillId="0" borderId="0">
      <alignment vertical="center"/>
    </xf>
    <xf numFmtId="0" fontId="8" fillId="0" borderId="0">
      <alignment vertical="center"/>
    </xf>
    <xf numFmtId="0" fontId="73" fillId="0" borderId="0">
      <alignment vertical="center"/>
    </xf>
    <xf numFmtId="0" fontId="8" fillId="0" borderId="0">
      <alignment vertical="center"/>
    </xf>
    <xf numFmtId="0" fontId="73" fillId="0" borderId="0">
      <alignment vertical="center"/>
    </xf>
    <xf numFmtId="0" fontId="96" fillId="0" borderId="33" applyNumberFormat="0" applyFill="0" applyAlignment="0" applyProtection="0">
      <alignment vertical="center"/>
    </xf>
    <xf numFmtId="0" fontId="73" fillId="0" borderId="0">
      <alignment vertical="center"/>
    </xf>
    <xf numFmtId="9" fontId="8" fillId="0" borderId="0" applyFont="0" applyFill="0" applyBorder="0" applyAlignment="0" applyProtection="0">
      <alignment vertical="center"/>
    </xf>
    <xf numFmtId="10" fontId="8" fillId="0" borderId="0" applyFont="0" applyFill="0" applyBorder="0" applyAlignment="0" applyProtection="0">
      <alignment vertical="center"/>
    </xf>
    <xf numFmtId="0" fontId="73" fillId="0" borderId="0">
      <alignment vertical="center"/>
    </xf>
    <xf numFmtId="0" fontId="71" fillId="37" borderId="0" applyNumberFormat="0" applyBorder="0" applyAlignment="0" applyProtection="0">
      <alignment vertical="center"/>
    </xf>
    <xf numFmtId="0" fontId="94" fillId="0" borderId="0" applyNumberFormat="0" applyFill="0" applyBorder="0" applyAlignment="0" applyProtection="0">
      <alignment vertical="top"/>
      <protection locked="0"/>
    </xf>
    <xf numFmtId="0" fontId="73" fillId="0" borderId="0">
      <alignment vertical="center"/>
    </xf>
    <xf numFmtId="0" fontId="73" fillId="0" borderId="0">
      <alignment vertical="center"/>
    </xf>
    <xf numFmtId="0" fontId="71" fillId="36" borderId="0" applyNumberFormat="0" applyBorder="0" applyAlignment="0" applyProtection="0">
      <alignment vertical="center"/>
    </xf>
    <xf numFmtId="0" fontId="80" fillId="0" borderId="0">
      <alignment vertical="center"/>
    </xf>
    <xf numFmtId="0" fontId="97" fillId="0" borderId="0" applyNumberFormat="0" applyFill="0" applyBorder="0" applyAlignment="0" applyProtection="0">
      <alignment vertical="center"/>
    </xf>
    <xf numFmtId="0" fontId="83" fillId="0" borderId="0">
      <alignment vertical="center"/>
    </xf>
    <xf numFmtId="0" fontId="0" fillId="38" borderId="0" applyNumberFormat="0" applyBorder="0" applyAlignment="0" applyProtection="0">
      <alignment vertical="center"/>
    </xf>
    <xf numFmtId="0" fontId="8" fillId="0" borderId="0">
      <alignment vertical="center"/>
    </xf>
    <xf numFmtId="0" fontId="75" fillId="0" borderId="27" applyNumberFormat="0" applyFill="0" applyAlignment="0" applyProtection="0">
      <alignment vertical="center"/>
    </xf>
    <xf numFmtId="0" fontId="0" fillId="38" borderId="0" applyNumberFormat="0" applyBorder="0" applyAlignment="0" applyProtection="0">
      <alignment vertical="center"/>
    </xf>
    <xf numFmtId="0" fontId="30" fillId="50" borderId="0" applyNumberFormat="0" applyBorder="0" applyAlignment="0" applyProtection="0">
      <alignment vertical="center"/>
    </xf>
    <xf numFmtId="0" fontId="0" fillId="50" borderId="0" applyNumberFormat="0" applyBorder="0" applyAlignment="0" applyProtection="0">
      <alignment vertical="center"/>
    </xf>
    <xf numFmtId="0" fontId="70" fillId="51" borderId="0" applyNumberFormat="0" applyBorder="0" applyAlignment="0" applyProtection="0">
      <alignment vertical="center"/>
    </xf>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70" fillId="52" borderId="0" applyNumberFormat="0" applyBorder="0" applyAlignment="0" applyProtection="0">
      <alignment vertical="center"/>
    </xf>
    <xf numFmtId="0" fontId="0" fillId="45" borderId="0" applyNumberFormat="0" applyBorder="0" applyAlignment="0" applyProtection="0">
      <alignment vertical="center"/>
    </xf>
    <xf numFmtId="0" fontId="78" fillId="39" borderId="0" applyNumberFormat="0" applyBorder="0" applyAlignment="0" applyProtection="0">
      <alignment vertical="center"/>
    </xf>
    <xf numFmtId="0" fontId="0" fillId="40" borderId="0" applyNumberFormat="0" applyBorder="0" applyAlignment="0" applyProtection="0">
      <alignment vertical="center"/>
    </xf>
    <xf numFmtId="0" fontId="8" fillId="0" borderId="0">
      <alignment vertical="center"/>
    </xf>
    <xf numFmtId="0" fontId="0" fillId="40" borderId="0" applyNumberFormat="0" applyBorder="0" applyAlignment="0" applyProtection="0">
      <alignment vertical="center"/>
    </xf>
    <xf numFmtId="0" fontId="0" fillId="43" borderId="0" applyNumberFormat="0" applyBorder="0" applyAlignment="0" applyProtection="0">
      <alignment vertical="center"/>
    </xf>
    <xf numFmtId="0" fontId="8" fillId="0" borderId="0">
      <alignment vertical="center"/>
    </xf>
    <xf numFmtId="177" fontId="8" fillId="0" borderId="0" applyFont="0" applyFill="0" applyBorder="0" applyAlignment="0" applyProtection="0">
      <alignment vertical="center"/>
    </xf>
    <xf numFmtId="0" fontId="0" fillId="43" borderId="0" applyNumberFormat="0" applyBorder="0" applyAlignment="0" applyProtection="0">
      <alignment vertical="center"/>
    </xf>
    <xf numFmtId="0" fontId="8" fillId="0" borderId="0">
      <alignment vertical="center"/>
    </xf>
    <xf numFmtId="0" fontId="0" fillId="49" borderId="0" applyNumberFormat="0" applyBorder="0" applyAlignment="0" applyProtection="0">
      <alignment vertical="center"/>
    </xf>
    <xf numFmtId="0" fontId="8" fillId="0" borderId="0">
      <alignment vertical="center"/>
    </xf>
    <xf numFmtId="0" fontId="71" fillId="52"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30" fillId="40" borderId="0" applyNumberFormat="0" applyBorder="0" applyAlignment="0" applyProtection="0">
      <alignment vertical="center"/>
    </xf>
    <xf numFmtId="0" fontId="0" fillId="43" borderId="0" applyNumberFormat="0" applyBorder="0" applyAlignment="0" applyProtection="0">
      <alignment vertical="center"/>
    </xf>
    <xf numFmtId="0" fontId="84" fillId="0" borderId="0" applyNumberFormat="0" applyFill="0" applyBorder="0" applyAlignment="0" applyProtection="0">
      <alignment vertical="center"/>
    </xf>
    <xf numFmtId="0" fontId="0" fillId="52" borderId="0" applyNumberFormat="0" applyBorder="0" applyAlignment="0" applyProtection="0">
      <alignment vertical="center"/>
    </xf>
    <xf numFmtId="0" fontId="0" fillId="39" borderId="0" applyNumberFormat="0" applyBorder="0" applyAlignment="0" applyProtection="0">
      <alignment vertical="center"/>
    </xf>
    <xf numFmtId="0" fontId="8" fillId="0" borderId="0">
      <alignment vertical="center"/>
    </xf>
    <xf numFmtId="0" fontId="0" fillId="39" borderId="0" applyNumberFormat="0" applyBorder="0" applyAlignment="0" applyProtection="0">
      <alignment vertical="center"/>
    </xf>
    <xf numFmtId="0" fontId="71" fillId="37" borderId="0" applyNumberFormat="0" applyBorder="0" applyAlignment="0" applyProtection="0">
      <alignment vertical="center"/>
    </xf>
    <xf numFmtId="0" fontId="0" fillId="48" borderId="0" applyNumberFormat="0" applyBorder="0" applyAlignment="0" applyProtection="0">
      <alignment vertical="center"/>
    </xf>
    <xf numFmtId="0" fontId="98" fillId="0" borderId="1">
      <alignment horizontal="left" vertical="center"/>
    </xf>
    <xf numFmtId="0" fontId="0" fillId="45" borderId="0" applyNumberFormat="0" applyBorder="0" applyAlignment="0" applyProtection="0">
      <alignment vertical="center"/>
    </xf>
    <xf numFmtId="0" fontId="8" fillId="0" borderId="0">
      <alignment vertical="center"/>
    </xf>
    <xf numFmtId="0" fontId="0" fillId="45" borderId="0" applyNumberFormat="0" applyBorder="0" applyAlignment="0" applyProtection="0">
      <alignment vertical="center"/>
    </xf>
    <xf numFmtId="0" fontId="8" fillId="0" borderId="0">
      <alignment vertical="center"/>
    </xf>
    <xf numFmtId="0" fontId="0" fillId="47" borderId="0" applyNumberFormat="0" applyBorder="0" applyAlignment="0" applyProtection="0">
      <alignment vertical="center"/>
    </xf>
    <xf numFmtId="0" fontId="10" fillId="0" borderId="0">
      <alignment vertical="center"/>
    </xf>
    <xf numFmtId="0" fontId="0" fillId="52" borderId="0" applyNumberFormat="0" applyBorder="0" applyAlignment="0" applyProtection="0">
      <alignment vertical="center"/>
    </xf>
    <xf numFmtId="0" fontId="10" fillId="0" borderId="0">
      <alignment vertical="center"/>
    </xf>
    <xf numFmtId="0" fontId="0" fillId="52" borderId="0" applyNumberFormat="0" applyBorder="0" applyAlignment="0" applyProtection="0">
      <alignment vertical="center"/>
    </xf>
    <xf numFmtId="0" fontId="0" fillId="53" borderId="0" applyNumberFormat="0" applyBorder="0" applyAlignment="0" applyProtection="0">
      <alignment vertical="center"/>
    </xf>
    <xf numFmtId="0" fontId="87"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48" borderId="0" applyNumberFormat="0" applyBorder="0" applyAlignment="0" applyProtection="0">
      <alignment vertical="center"/>
    </xf>
    <xf numFmtId="0" fontId="8" fillId="0" borderId="0">
      <alignment vertical="center"/>
    </xf>
    <xf numFmtId="0" fontId="92" fillId="41" borderId="32" applyNumberFormat="0" applyAlignment="0" applyProtection="0">
      <alignment vertical="center"/>
    </xf>
    <xf numFmtId="0" fontId="30" fillId="40" borderId="0" applyNumberFormat="0" applyBorder="0" applyAlignment="0" applyProtection="0">
      <alignment vertical="center"/>
    </xf>
    <xf numFmtId="0" fontId="0" fillId="49" borderId="0" applyNumberFormat="0" applyBorder="0" applyAlignment="0" applyProtection="0">
      <alignment vertical="center"/>
    </xf>
    <xf numFmtId="0" fontId="0" fillId="41" borderId="0" applyNumberFormat="0" applyBorder="0" applyAlignment="0" applyProtection="0">
      <alignment vertical="center"/>
    </xf>
    <xf numFmtId="0" fontId="77" fillId="38" borderId="0" applyNumberFormat="0" applyBorder="0" applyAlignment="0" applyProtection="0">
      <alignment vertical="center"/>
    </xf>
    <xf numFmtId="0" fontId="92" fillId="41" borderId="32" applyNumberFormat="0" applyAlignment="0" applyProtection="0">
      <alignment vertical="center"/>
    </xf>
    <xf numFmtId="0" fontId="70" fillId="54" borderId="0" applyNumberFormat="0" applyBorder="0" applyAlignment="0" applyProtection="0">
      <alignment vertical="center"/>
    </xf>
    <xf numFmtId="0" fontId="0" fillId="41" borderId="0" applyNumberFormat="0" applyBorder="0" applyAlignment="0" applyProtection="0">
      <alignment vertical="center"/>
    </xf>
    <xf numFmtId="0" fontId="0" fillId="48" borderId="0" applyNumberFormat="0" applyBorder="0" applyAlignment="0" applyProtection="0">
      <alignment vertical="center"/>
    </xf>
    <xf numFmtId="0" fontId="77" fillId="38" borderId="0" applyNumberFormat="0" applyBorder="0" applyAlignment="0" applyProtection="0">
      <alignment vertical="center"/>
    </xf>
    <xf numFmtId="0" fontId="0" fillId="43" borderId="0" applyNumberFormat="0" applyBorder="0" applyAlignment="0" applyProtection="0">
      <alignment vertical="center"/>
    </xf>
    <xf numFmtId="0" fontId="77" fillId="38" borderId="0" applyNumberFormat="0" applyBorder="0" applyAlignment="0" applyProtection="0">
      <alignment vertical="center"/>
    </xf>
    <xf numFmtId="0" fontId="96" fillId="0" borderId="33" applyNumberFormat="0" applyFill="0" applyAlignment="0" applyProtection="0">
      <alignment vertical="center"/>
    </xf>
    <xf numFmtId="9" fontId="8" fillId="0" borderId="0" applyFont="0" applyFill="0" applyBorder="0" applyAlignment="0" applyProtection="0">
      <alignment vertical="center"/>
    </xf>
    <xf numFmtId="0" fontId="78" fillId="39" borderId="0" applyNumberFormat="0" applyBorder="0" applyAlignment="0" applyProtection="0">
      <alignment vertical="center"/>
    </xf>
    <xf numFmtId="0" fontId="71" fillId="55" borderId="0" applyNumberFormat="0" applyBorder="0" applyAlignment="0" applyProtection="0">
      <alignment vertical="center"/>
    </xf>
    <xf numFmtId="9" fontId="8" fillId="0" borderId="0" applyFont="0" applyFill="0" applyBorder="0" applyAlignment="0" applyProtection="0">
      <alignment vertical="center"/>
    </xf>
    <xf numFmtId="0" fontId="78" fillId="39" borderId="0" applyNumberFormat="0" applyBorder="0" applyAlignment="0" applyProtection="0">
      <alignment vertical="center"/>
    </xf>
    <xf numFmtId="0" fontId="0" fillId="43" borderId="0" applyNumberFormat="0" applyBorder="0" applyAlignment="0" applyProtection="0">
      <alignment vertical="center"/>
    </xf>
    <xf numFmtId="0" fontId="0" fillId="56" borderId="0" applyNumberFormat="0" applyBorder="0" applyAlignment="0" applyProtection="0">
      <alignment vertical="center"/>
    </xf>
    <xf numFmtId="0" fontId="77" fillId="38" borderId="0" applyNumberFormat="0" applyBorder="0" applyAlignment="0" applyProtection="0">
      <alignment vertical="center"/>
    </xf>
    <xf numFmtId="0" fontId="70" fillId="39" borderId="0" applyNumberFormat="0" applyBorder="0" applyAlignment="0" applyProtection="0">
      <alignment vertical="center"/>
    </xf>
    <xf numFmtId="0" fontId="71" fillId="42" borderId="0" applyNumberFormat="0" applyBorder="0" applyAlignment="0" applyProtection="0">
      <alignment vertical="center"/>
    </xf>
    <xf numFmtId="0" fontId="89" fillId="41" borderId="30" applyNumberFormat="0" applyAlignment="0" applyProtection="0">
      <alignment vertical="center"/>
    </xf>
    <xf numFmtId="0" fontId="70" fillId="39" borderId="0" applyNumberFormat="0" applyBorder="0" applyAlignment="0" applyProtection="0">
      <alignment vertical="center"/>
    </xf>
    <xf numFmtId="0" fontId="80" fillId="0" borderId="3" applyNumberFormat="0" applyFill="0" applyProtection="0">
      <alignment horizontal="left" vertical="center"/>
    </xf>
    <xf numFmtId="0" fontId="87" fillId="0" borderId="34" applyNumberFormat="0" applyFill="0" applyAlignment="0" applyProtection="0">
      <alignment vertical="center"/>
    </xf>
    <xf numFmtId="0" fontId="77" fillId="38" borderId="0" applyNumberFormat="0" applyBorder="0" applyAlignment="0" applyProtection="0">
      <alignment vertical="center"/>
    </xf>
    <xf numFmtId="0" fontId="70" fillId="39" borderId="0" applyNumberFormat="0" applyBorder="0" applyAlignment="0" applyProtection="0">
      <alignment vertical="center"/>
    </xf>
    <xf numFmtId="9" fontId="8" fillId="0" borderId="0" applyFont="0" applyFill="0" applyBorder="0" applyAlignment="0" applyProtection="0">
      <alignment vertical="center"/>
    </xf>
    <xf numFmtId="0" fontId="70" fillId="39" borderId="0" applyNumberFormat="0" applyBorder="0" applyAlignment="0" applyProtection="0">
      <alignment vertical="center"/>
    </xf>
    <xf numFmtId="0" fontId="70" fillId="57" borderId="0" applyNumberFormat="0" applyBorder="0" applyAlignment="0" applyProtection="0">
      <alignment vertical="center"/>
    </xf>
    <xf numFmtId="178" fontId="0" fillId="0" borderId="0" applyFont="0" applyFill="0" applyBorder="0" applyAlignment="0" applyProtection="0">
      <alignment vertical="center"/>
    </xf>
    <xf numFmtId="0" fontId="70" fillId="57" borderId="0" applyNumberFormat="0" applyBorder="0" applyAlignment="0" applyProtection="0">
      <alignment vertical="center"/>
    </xf>
    <xf numFmtId="0" fontId="70" fillId="45" borderId="0" applyNumberFormat="0" applyBorder="0" applyAlignment="0" applyProtection="0">
      <alignment vertical="center"/>
    </xf>
    <xf numFmtId="0" fontId="71" fillId="42" borderId="0" applyNumberFormat="0" applyBorder="0" applyAlignment="0" applyProtection="0">
      <alignment vertical="center"/>
    </xf>
    <xf numFmtId="0" fontId="8" fillId="0" borderId="0">
      <alignment vertical="center"/>
    </xf>
    <xf numFmtId="0" fontId="89" fillId="41" borderId="30" applyNumberFormat="0" applyAlignment="0" applyProtection="0">
      <alignment vertical="center"/>
    </xf>
    <xf numFmtId="0" fontId="71" fillId="52" borderId="0" applyNumberFormat="0" applyBorder="0" applyAlignment="0" applyProtection="0">
      <alignment vertical="center"/>
    </xf>
    <xf numFmtId="0" fontId="0" fillId="0" borderId="0">
      <alignment vertical="center"/>
    </xf>
    <xf numFmtId="0" fontId="70" fillId="45" borderId="0" applyNumberFormat="0" applyBorder="0" applyAlignment="0" applyProtection="0">
      <alignment vertical="center"/>
    </xf>
    <xf numFmtId="0" fontId="0" fillId="0" borderId="0">
      <alignment vertical="center"/>
    </xf>
    <xf numFmtId="0" fontId="70" fillId="47" borderId="0" applyNumberFormat="0" applyBorder="0" applyAlignment="0" applyProtection="0">
      <alignment vertical="center"/>
    </xf>
    <xf numFmtId="0" fontId="0" fillId="40" borderId="35" applyNumberFormat="0" applyFont="0" applyAlignment="0" applyProtection="0">
      <alignment vertical="center"/>
    </xf>
    <xf numFmtId="0" fontId="70" fillId="52" borderId="0" applyNumberFormat="0" applyBorder="0" applyAlignment="0" applyProtection="0">
      <alignment vertical="center"/>
    </xf>
    <xf numFmtId="0" fontId="71" fillId="42" borderId="0" applyNumberFormat="0" applyBorder="0" applyAlignment="0" applyProtection="0">
      <alignment vertical="center"/>
    </xf>
    <xf numFmtId="0" fontId="70" fillId="52" borderId="0" applyNumberFormat="0" applyBorder="0" applyAlignment="0" applyProtection="0">
      <alignment vertical="center"/>
    </xf>
    <xf numFmtId="0" fontId="70" fillId="52" borderId="0" applyNumberFormat="0" applyBorder="0" applyAlignment="0" applyProtection="0">
      <alignment vertical="center"/>
    </xf>
    <xf numFmtId="0" fontId="30" fillId="50" borderId="0" applyNumberFormat="0" applyBorder="0" applyAlignment="0" applyProtection="0">
      <alignment vertical="center"/>
    </xf>
    <xf numFmtId="0" fontId="70" fillId="53" borderId="0" applyNumberFormat="0" applyBorder="0" applyAlignment="0" applyProtection="0">
      <alignment vertical="center"/>
    </xf>
    <xf numFmtId="0" fontId="30" fillId="50" borderId="0" applyNumberFormat="0" applyBorder="0" applyAlignment="0" applyProtection="0">
      <alignment vertical="center"/>
    </xf>
    <xf numFmtId="0" fontId="72" fillId="0" borderId="25" applyNumberFormat="0" applyFill="0" applyAlignment="0" applyProtection="0">
      <alignment vertical="center"/>
    </xf>
    <xf numFmtId="0" fontId="70" fillId="53" borderId="0" applyNumberFormat="0" applyBorder="0" applyAlignment="0" applyProtection="0">
      <alignment vertical="center"/>
    </xf>
    <xf numFmtId="0" fontId="70" fillId="46" borderId="0" applyNumberFormat="0" applyBorder="0" applyAlignment="0" applyProtection="0">
      <alignment vertical="center"/>
    </xf>
    <xf numFmtId="0" fontId="71" fillId="42" borderId="0" applyNumberFormat="0" applyBorder="0" applyAlignment="0" applyProtection="0">
      <alignment vertical="center"/>
    </xf>
    <xf numFmtId="0" fontId="70" fillId="46" borderId="0" applyNumberFormat="0" applyBorder="0" applyAlignment="0" applyProtection="0">
      <alignment vertical="center"/>
    </xf>
    <xf numFmtId="0" fontId="70" fillId="54" borderId="0" applyNumberFormat="0" applyBorder="0" applyAlignment="0" applyProtection="0">
      <alignment vertical="center"/>
    </xf>
    <xf numFmtId="0" fontId="8" fillId="0" borderId="0">
      <alignment vertical="center"/>
    </xf>
    <xf numFmtId="0" fontId="80" fillId="0" borderId="0" applyProtection="0">
      <alignment vertical="center"/>
    </xf>
    <xf numFmtId="0" fontId="85" fillId="0" borderId="28" applyNumberFormat="0" applyFill="0" applyAlignment="0" applyProtection="0">
      <alignment vertical="center"/>
    </xf>
    <xf numFmtId="0" fontId="70" fillId="41" borderId="0" applyNumberFormat="0" applyBorder="0" applyAlignment="0" applyProtection="0">
      <alignment vertical="center"/>
    </xf>
    <xf numFmtId="0" fontId="10" fillId="0" borderId="0">
      <alignment vertical="center"/>
    </xf>
    <xf numFmtId="0" fontId="70" fillId="41"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70" fillId="41" borderId="0" applyNumberFormat="0" applyBorder="0" applyAlignment="0" applyProtection="0">
      <alignment vertical="center"/>
    </xf>
    <xf numFmtId="0" fontId="8" fillId="0" borderId="0">
      <alignment vertical="center"/>
    </xf>
    <xf numFmtId="0" fontId="70" fillId="36" borderId="0" applyNumberFormat="0" applyBorder="0" applyAlignment="0" applyProtection="0">
      <alignment vertical="center"/>
    </xf>
    <xf numFmtId="0" fontId="70" fillId="36" borderId="0" applyNumberFormat="0" applyBorder="0" applyAlignment="0" applyProtection="0">
      <alignment vertical="center"/>
    </xf>
    <xf numFmtId="0" fontId="8" fillId="0" borderId="0">
      <alignment vertical="center"/>
    </xf>
    <xf numFmtId="0" fontId="8" fillId="0" borderId="0" applyNumberFormat="0" applyFill="0" applyBorder="0" applyAlignment="0" applyProtection="0">
      <alignment vertical="center"/>
    </xf>
    <xf numFmtId="0" fontId="70" fillId="36" borderId="0" applyNumberFormat="0" applyBorder="0" applyAlignment="0" applyProtection="0">
      <alignment vertical="center"/>
    </xf>
    <xf numFmtId="0" fontId="99" fillId="0" borderId="36">
      <alignment horizontal="left" vertical="center"/>
    </xf>
    <xf numFmtId="0" fontId="70" fillId="37" borderId="0" applyNumberFormat="0" applyBorder="0" applyAlignment="0" applyProtection="0">
      <alignment vertical="center"/>
    </xf>
    <xf numFmtId="0" fontId="70" fillId="36" borderId="0" applyNumberFormat="0" applyBorder="0" applyAlignment="0" applyProtection="0">
      <alignment vertical="center"/>
    </xf>
    <xf numFmtId="0" fontId="99" fillId="0" borderId="36">
      <alignment horizontal="left" vertical="center"/>
    </xf>
    <xf numFmtId="0" fontId="70" fillId="36" borderId="0" applyNumberFormat="0" applyBorder="0" applyAlignment="0" applyProtection="0">
      <alignment vertical="center"/>
    </xf>
    <xf numFmtId="0" fontId="70" fillId="36" borderId="0" applyNumberFormat="0" applyBorder="0" applyAlignment="0" applyProtection="0">
      <alignment vertical="center"/>
    </xf>
    <xf numFmtId="0" fontId="70" fillId="42" borderId="0" applyNumberFormat="0" applyBorder="0" applyAlignment="0" applyProtection="0">
      <alignment vertical="center"/>
    </xf>
    <xf numFmtId="0" fontId="93" fillId="0" borderId="0">
      <alignment vertical="center"/>
      <protection locked="0"/>
    </xf>
    <xf numFmtId="0" fontId="71" fillId="37" borderId="0" applyNumberFormat="0" applyBorder="0" applyAlignment="0" applyProtection="0">
      <alignment vertical="center"/>
    </xf>
    <xf numFmtId="0" fontId="30" fillId="50" borderId="0" applyNumberFormat="0" applyBorder="0" applyAlignment="0" applyProtection="0">
      <alignment vertical="center"/>
    </xf>
    <xf numFmtId="0" fontId="70" fillId="51" borderId="0" applyNumberFormat="0" applyBorder="0" applyAlignment="0" applyProtection="0">
      <alignment vertical="center"/>
    </xf>
    <xf numFmtId="0" fontId="8" fillId="0" borderId="0">
      <alignment vertical="center"/>
    </xf>
    <xf numFmtId="0" fontId="30" fillId="43" borderId="0" applyNumberFormat="0" applyBorder="0" applyAlignment="0" applyProtection="0">
      <alignment vertical="center"/>
    </xf>
    <xf numFmtId="0" fontId="30" fillId="50" borderId="0" applyNumberFormat="0" applyBorder="0" applyAlignment="0" applyProtection="0">
      <alignment vertical="center"/>
    </xf>
    <xf numFmtId="0" fontId="30" fillId="50" borderId="0" applyNumberFormat="0" applyBorder="0" applyAlignment="0" applyProtection="0">
      <alignment vertical="center"/>
    </xf>
    <xf numFmtId="0" fontId="71" fillId="42" borderId="0" applyNumberFormat="0" applyBorder="0" applyAlignment="0" applyProtection="0">
      <alignment vertical="center"/>
    </xf>
    <xf numFmtId="0" fontId="90" fillId="0" borderId="0" applyNumberFormat="0" applyFill="0" applyBorder="0" applyAlignment="0" applyProtection="0">
      <alignment vertical="center"/>
    </xf>
    <xf numFmtId="0" fontId="30" fillId="50" borderId="0" applyNumberFormat="0" applyBorder="0" applyAlignment="0" applyProtection="0">
      <alignment vertical="center"/>
    </xf>
    <xf numFmtId="0" fontId="30" fillId="50" borderId="0" applyNumberFormat="0" applyBorder="0" applyAlignment="0" applyProtection="0">
      <alignment vertical="center"/>
    </xf>
    <xf numFmtId="0" fontId="30" fillId="50" borderId="0" applyNumberFormat="0" applyBorder="0" applyAlignment="0" applyProtection="0">
      <alignment vertical="center"/>
    </xf>
    <xf numFmtId="0" fontId="88" fillId="0" borderId="29">
      <alignment horizontal="center" vertical="center"/>
    </xf>
    <xf numFmtId="0" fontId="30" fillId="50" borderId="0" applyNumberFormat="0" applyBorder="0" applyAlignment="0" applyProtection="0">
      <alignment vertical="center"/>
    </xf>
    <xf numFmtId="0" fontId="71" fillId="48" borderId="0" applyNumberFormat="0" applyBorder="0" applyAlignment="0" applyProtection="0">
      <alignment vertical="center"/>
    </xf>
    <xf numFmtId="0" fontId="85" fillId="0" borderId="28" applyNumberFormat="0" applyFill="0" applyAlignment="0" applyProtection="0">
      <alignment vertical="center"/>
    </xf>
    <xf numFmtId="0" fontId="71" fillId="48" borderId="0" applyNumberFormat="0" applyBorder="0" applyAlignment="0" applyProtection="0">
      <alignment vertical="center"/>
    </xf>
    <xf numFmtId="0" fontId="8" fillId="0" borderId="0">
      <alignment vertical="center"/>
    </xf>
    <xf numFmtId="0" fontId="0" fillId="40" borderId="35" applyNumberFormat="0" applyFont="0" applyAlignment="0" applyProtection="0">
      <alignment vertical="center"/>
    </xf>
    <xf numFmtId="0" fontId="85" fillId="0" borderId="28" applyNumberFormat="0" applyFill="0" applyAlignment="0" applyProtection="0">
      <alignment vertical="center"/>
    </xf>
    <xf numFmtId="0" fontId="71" fillId="48" borderId="0" applyNumberFormat="0" applyBorder="0" applyAlignment="0" applyProtection="0">
      <alignment vertical="center"/>
    </xf>
    <xf numFmtId="15" fontId="100" fillId="0" borderId="0">
      <alignment vertical="center"/>
    </xf>
    <xf numFmtId="0" fontId="71" fillId="37" borderId="0" applyNumberFormat="0" applyBorder="0" applyAlignment="0" applyProtection="0">
      <alignment vertical="center"/>
    </xf>
    <xf numFmtId="177" fontId="8" fillId="0" borderId="0" applyFont="0" applyFill="0" applyBorder="0" applyAlignment="0" applyProtection="0">
      <alignment vertical="center"/>
    </xf>
    <xf numFmtId="0" fontId="71" fillId="37" borderId="0" applyNumberFormat="0" applyBorder="0" applyAlignment="0" applyProtection="0">
      <alignment vertical="center"/>
    </xf>
    <xf numFmtId="0" fontId="71" fillId="37" borderId="0" applyNumberFormat="0" applyBorder="0" applyAlignment="0" applyProtection="0">
      <alignment vertical="center"/>
    </xf>
    <xf numFmtId="0" fontId="71" fillId="37" borderId="0" applyNumberFormat="0" applyBorder="0" applyAlignment="0" applyProtection="0">
      <alignment vertical="center"/>
    </xf>
    <xf numFmtId="0" fontId="8" fillId="0" borderId="0">
      <alignment vertical="center"/>
    </xf>
    <xf numFmtId="0" fontId="71" fillId="37" borderId="0" applyNumberFormat="0" applyBorder="0" applyAlignment="0" applyProtection="0">
      <alignment vertical="center"/>
    </xf>
    <xf numFmtId="0" fontId="101" fillId="58" borderId="4">
      <alignment vertical="center"/>
      <protection locked="0"/>
    </xf>
    <xf numFmtId="0" fontId="74" fillId="0" borderId="26" applyNumberFormat="0" applyFill="0" applyProtection="0">
      <alignment horizontal="center" vertical="center"/>
    </xf>
    <xf numFmtId="0" fontId="71" fillId="37" borderId="0" applyNumberFormat="0" applyBorder="0" applyAlignment="0" applyProtection="0">
      <alignment vertical="center"/>
    </xf>
    <xf numFmtId="0" fontId="8" fillId="0" borderId="0">
      <alignment vertical="center"/>
    </xf>
    <xf numFmtId="0" fontId="71" fillId="37" borderId="0" applyNumberFormat="0" applyBorder="0" applyAlignment="0" applyProtection="0">
      <alignment vertical="center"/>
    </xf>
    <xf numFmtId="0" fontId="8" fillId="0" borderId="0">
      <alignment vertical="center"/>
    </xf>
    <xf numFmtId="0" fontId="71" fillId="37" borderId="0" applyNumberFormat="0" applyBorder="0" applyAlignment="0" applyProtection="0">
      <alignment vertical="center"/>
    </xf>
    <xf numFmtId="0" fontId="86" fillId="49" borderId="0" applyNumberFormat="0" applyBorder="0" applyAlignment="0" applyProtection="0">
      <alignment vertical="center"/>
    </xf>
    <xf numFmtId="0" fontId="8" fillId="0" borderId="0">
      <alignment vertical="center"/>
    </xf>
    <xf numFmtId="0" fontId="71" fillId="37" borderId="0" applyNumberFormat="0" applyBorder="0" applyAlignment="0" applyProtection="0">
      <alignment vertical="center"/>
    </xf>
    <xf numFmtId="0" fontId="86" fillId="49" borderId="0" applyNumberFormat="0" applyBorder="0" applyAlignment="0" applyProtection="0">
      <alignment vertical="center"/>
    </xf>
    <xf numFmtId="0" fontId="98" fillId="0" borderId="1">
      <alignment horizontal="left" vertical="center"/>
    </xf>
    <xf numFmtId="0" fontId="99" fillId="0" borderId="37" applyNumberFormat="0" applyAlignment="0" applyProtection="0">
      <alignment horizontal="left" vertical="center"/>
    </xf>
    <xf numFmtId="0" fontId="70" fillId="37" borderId="0" applyNumberFormat="0" applyBorder="0" applyAlignment="0" applyProtection="0">
      <alignment vertical="center"/>
    </xf>
    <xf numFmtId="0" fontId="71" fillId="55" borderId="0" applyNumberFormat="0" applyBorder="0" applyAlignment="0" applyProtection="0">
      <alignment vertical="center"/>
    </xf>
    <xf numFmtId="0" fontId="30" fillId="41" borderId="0" applyNumberFormat="0" applyBorder="0" applyAlignment="0" applyProtection="0">
      <alignment vertical="center"/>
    </xf>
    <xf numFmtId="0" fontId="102" fillId="52" borderId="32" applyNumberFormat="0" applyAlignment="0" applyProtection="0">
      <alignment vertical="center"/>
    </xf>
    <xf numFmtId="176" fontId="80" fillId="0" borderId="26" applyFill="0" applyProtection="0">
      <alignment horizontal="right" vertical="center"/>
    </xf>
    <xf numFmtId="0" fontId="71" fillId="44" borderId="0" applyNumberFormat="0" applyBorder="0" applyAlignment="0" applyProtection="0">
      <alignment vertical="center"/>
    </xf>
    <xf numFmtId="176" fontId="80" fillId="0" borderId="26" applyFill="0" applyProtection="0">
      <alignment horizontal="right" vertical="center"/>
    </xf>
    <xf numFmtId="0" fontId="71" fillId="44" borderId="0" applyNumberFormat="0" applyBorder="0" applyAlignment="0" applyProtection="0">
      <alignment vertical="center"/>
    </xf>
    <xf numFmtId="0" fontId="30" fillId="50" borderId="0" applyNumberFormat="0" applyBorder="0" applyAlignment="0" applyProtection="0">
      <alignment vertical="center"/>
    </xf>
    <xf numFmtId="176" fontId="80" fillId="0" borderId="26" applyFill="0" applyProtection="0">
      <alignment horizontal="right" vertical="center"/>
    </xf>
    <xf numFmtId="0" fontId="71" fillId="44"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0" fillId="54" borderId="0" applyNumberFormat="0" applyBorder="0" applyAlignment="0" applyProtection="0">
      <alignment vertical="center"/>
    </xf>
    <xf numFmtId="0" fontId="101" fillId="58" borderId="4">
      <alignment vertical="center"/>
      <protection locked="0"/>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9" fontId="8" fillId="0" borderId="0" applyFont="0" applyFill="0" applyBorder="0" applyAlignment="0" applyProtection="0">
      <alignment vertical="center"/>
    </xf>
    <xf numFmtId="15" fontId="100" fillId="0" borderId="0">
      <alignment vertical="center"/>
    </xf>
    <xf numFmtId="0" fontId="71" fillId="55"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103" fillId="0" borderId="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44" borderId="0" applyNumberFormat="0" applyBorder="0" applyAlignment="0" applyProtection="0">
      <alignment vertical="center"/>
    </xf>
    <xf numFmtId="0" fontId="8" fillId="0" borderId="0" applyFont="0" applyFill="0" applyBorder="0" applyAlignment="0" applyProtection="0">
      <alignment vertical="center"/>
    </xf>
    <xf numFmtId="0" fontId="30" fillId="40" borderId="0" applyNumberFormat="0" applyBorder="0" applyAlignment="0" applyProtection="0">
      <alignment vertical="center"/>
    </xf>
    <xf numFmtId="0" fontId="71" fillId="36"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5" fillId="0" borderId="28" applyNumberFormat="0" applyFill="0" applyAlignment="0" applyProtection="0">
      <alignment vertical="center"/>
    </xf>
    <xf numFmtId="0" fontId="30" fillId="40" borderId="0" applyNumberFormat="0" applyBorder="0" applyAlignment="0" applyProtection="0">
      <alignment vertical="center"/>
    </xf>
    <xf numFmtId="0" fontId="71" fillId="36" borderId="0" applyNumberFormat="0" applyBorder="0" applyAlignment="0" applyProtection="0">
      <alignment vertical="center"/>
    </xf>
    <xf numFmtId="0" fontId="71" fillId="36" borderId="0" applyNumberFormat="0" applyBorder="0" applyAlignment="0" applyProtection="0">
      <alignment vertical="center"/>
    </xf>
    <xf numFmtId="0" fontId="72" fillId="0" borderId="25" applyNumberFormat="0" applyFill="0" applyAlignment="0" applyProtection="0">
      <alignment vertical="center"/>
    </xf>
    <xf numFmtId="0" fontId="86" fillId="49" borderId="0" applyNumberFormat="0" applyBorder="0" applyAlignment="0" applyProtection="0">
      <alignment vertical="center"/>
    </xf>
    <xf numFmtId="0" fontId="85" fillId="0" borderId="28" applyNumberFormat="0" applyFill="0" applyAlignment="0" applyProtection="0">
      <alignment vertical="center"/>
    </xf>
    <xf numFmtId="0" fontId="30" fillId="40" borderId="0" applyNumberFormat="0" applyBorder="0" applyAlignment="0" applyProtection="0">
      <alignment vertical="center"/>
    </xf>
    <xf numFmtId="0" fontId="85" fillId="0" borderId="28" applyNumberFormat="0" applyFill="0" applyAlignment="0" applyProtection="0">
      <alignment vertical="center"/>
    </xf>
    <xf numFmtId="0" fontId="30" fillId="40" borderId="0" applyNumberFormat="0" applyBorder="0" applyAlignment="0" applyProtection="0">
      <alignment vertical="center"/>
    </xf>
    <xf numFmtId="0" fontId="82" fillId="43" borderId="0" applyNumberFormat="0" applyBorder="0" applyAlignment="0" applyProtection="0">
      <alignment vertical="center"/>
    </xf>
    <xf numFmtId="179" fontId="8" fillId="0" borderId="0" applyFont="0" applyFill="0" applyBorder="0" applyAlignment="0" applyProtection="0">
      <alignment vertical="center"/>
    </xf>
    <xf numFmtId="0" fontId="71" fillId="37"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180" fontId="8" fillId="0" borderId="0" applyFont="0" applyFill="0" applyBorder="0" applyAlignment="0" applyProtection="0">
      <alignment vertical="center"/>
    </xf>
    <xf numFmtId="0" fontId="71" fillId="41" borderId="0" applyNumberFormat="0" applyBorder="0" applyAlignment="0" applyProtection="0">
      <alignment vertical="center"/>
    </xf>
    <xf numFmtId="0" fontId="30" fillId="38"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71" fillId="37"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77" fillId="43" borderId="0" applyNumberFormat="0" applyBorder="0" applyAlignment="0" applyProtection="0">
      <alignment vertical="center"/>
    </xf>
    <xf numFmtId="0" fontId="80" fillId="0" borderId="3" applyNumberFormat="0" applyFill="0" applyProtection="0">
      <alignment horizontal="right" vertical="center"/>
    </xf>
    <xf numFmtId="0" fontId="71" fillId="41" borderId="0" applyNumberFormat="0" applyBorder="0" applyAlignment="0" applyProtection="0">
      <alignment vertical="center"/>
    </xf>
    <xf numFmtId="0" fontId="8" fillId="0" borderId="0">
      <alignment vertical="center"/>
    </xf>
    <xf numFmtId="0" fontId="71" fillId="41" borderId="0" applyNumberFormat="0" applyBorder="0" applyAlignment="0" applyProtection="0">
      <alignment vertical="center"/>
    </xf>
    <xf numFmtId="0" fontId="71" fillId="44" borderId="0" applyNumberFormat="0" applyBorder="0" applyAlignment="0" applyProtection="0">
      <alignment vertical="center"/>
    </xf>
    <xf numFmtId="181" fontId="104" fillId="0" borderId="0">
      <alignment vertical="center"/>
    </xf>
    <xf numFmtId="0" fontId="71" fillId="44" borderId="0" applyNumberFormat="0" applyBorder="0" applyAlignment="0" applyProtection="0">
      <alignment vertical="center"/>
    </xf>
    <xf numFmtId="0" fontId="71" fillId="44" borderId="0" applyNumberFormat="0" applyBorder="0" applyAlignment="0" applyProtection="0">
      <alignment vertical="center"/>
    </xf>
    <xf numFmtId="0" fontId="71" fillId="44" borderId="0" applyNumberFormat="0" applyBorder="0" applyAlignment="0" applyProtection="0">
      <alignment vertical="center"/>
    </xf>
    <xf numFmtId="0" fontId="84" fillId="0" borderId="0" applyNumberFormat="0" applyFill="0" applyBorder="0" applyAlignment="0" applyProtection="0">
      <alignment vertical="center"/>
    </xf>
    <xf numFmtId="0" fontId="71" fillId="44" borderId="0" applyNumberFormat="0" applyBorder="0" applyAlignment="0" applyProtection="0">
      <alignment vertical="center"/>
    </xf>
    <xf numFmtId="0" fontId="84" fillId="0" borderId="0" applyNumberFormat="0" applyFill="0" applyBorder="0" applyAlignment="0" applyProtection="0">
      <alignment vertical="center"/>
    </xf>
    <xf numFmtId="0" fontId="71" fillId="44" borderId="0" applyNumberFormat="0" applyBorder="0" applyAlignment="0" applyProtection="0">
      <alignment vertical="center"/>
    </xf>
    <xf numFmtId="0" fontId="84" fillId="0" borderId="0" applyNumberFormat="0" applyFill="0" applyBorder="0" applyAlignment="0" applyProtection="0">
      <alignment vertical="center"/>
    </xf>
    <xf numFmtId="0" fontId="71" fillId="44" borderId="0" applyNumberFormat="0" applyBorder="0" applyAlignment="0" applyProtection="0">
      <alignment vertical="center"/>
    </xf>
    <xf numFmtId="0" fontId="84" fillId="0" borderId="0" applyNumberFormat="0" applyFill="0" applyBorder="0" applyAlignment="0" applyProtection="0">
      <alignment vertical="center"/>
    </xf>
    <xf numFmtId="0" fontId="71" fillId="44" borderId="0" applyNumberFormat="0" applyBorder="0" applyAlignment="0" applyProtection="0">
      <alignment vertical="center"/>
    </xf>
    <xf numFmtId="0" fontId="8" fillId="0" borderId="0">
      <alignment vertical="center"/>
    </xf>
    <xf numFmtId="182" fontId="8" fillId="0" borderId="0" applyFont="0" applyFill="0" applyBorder="0" applyAlignment="0" applyProtection="0">
      <alignment vertical="center"/>
    </xf>
    <xf numFmtId="0" fontId="71" fillId="44" borderId="0" applyNumberFormat="0" applyBorder="0" applyAlignment="0" applyProtection="0">
      <alignment vertical="center"/>
    </xf>
    <xf numFmtId="0" fontId="86" fillId="45" borderId="0" applyNumberFormat="0" applyBorder="0" applyAlignment="0" applyProtection="0">
      <alignment vertical="center"/>
    </xf>
    <xf numFmtId="0" fontId="84" fillId="0" borderId="0" applyNumberFormat="0" applyFill="0" applyBorder="0" applyAlignment="0" applyProtection="0">
      <alignment vertical="center"/>
    </xf>
    <xf numFmtId="0" fontId="71" fillId="44" borderId="0" applyNumberFormat="0" applyBorder="0" applyAlignment="0" applyProtection="0">
      <alignment vertical="center"/>
    </xf>
    <xf numFmtId="0" fontId="86" fillId="45" borderId="0" applyNumberFormat="0" applyBorder="0" applyAlignment="0" applyProtection="0">
      <alignment vertical="center"/>
    </xf>
    <xf numFmtId="0" fontId="84" fillId="0" borderId="0" applyNumberForma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71" fillId="44" borderId="0" applyNumberFormat="0" applyBorder="0" applyAlignment="0" applyProtection="0">
      <alignment vertical="center"/>
    </xf>
    <xf numFmtId="0" fontId="86" fillId="45" borderId="0" applyNumberFormat="0" applyBorder="0" applyAlignment="0" applyProtection="0">
      <alignment vertical="center"/>
    </xf>
    <xf numFmtId="0" fontId="84" fillId="0" borderId="0" applyNumberFormat="0" applyFill="0" applyBorder="0" applyAlignment="0" applyProtection="0">
      <alignment vertical="center"/>
    </xf>
    <xf numFmtId="0" fontId="71" fillId="37" borderId="0" applyNumberFormat="0" applyBorder="0" applyAlignment="0" applyProtection="0">
      <alignment vertical="center"/>
    </xf>
    <xf numFmtId="9" fontId="8" fillId="0" borderId="0" applyFont="0" applyFill="0" applyBorder="0" applyAlignment="0" applyProtection="0">
      <alignment vertical="center"/>
    </xf>
    <xf numFmtId="0" fontId="30" fillId="50" borderId="0" applyNumberFormat="0" applyBorder="0" applyAlignment="0" applyProtection="0">
      <alignment vertical="center"/>
    </xf>
    <xf numFmtId="0" fontId="86" fillId="45"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30" fillId="50" borderId="0" applyNumberFormat="0" applyBorder="0" applyAlignment="0" applyProtection="0">
      <alignment vertical="center"/>
    </xf>
    <xf numFmtId="9" fontId="8" fillId="0" borderId="0" applyFont="0" applyFill="0" applyBorder="0" applyAlignment="0" applyProtection="0">
      <alignment vertical="center"/>
    </xf>
    <xf numFmtId="0" fontId="30" fillId="50" borderId="0" applyNumberFormat="0" applyBorder="0" applyAlignment="0" applyProtection="0">
      <alignment vertical="center"/>
    </xf>
    <xf numFmtId="9" fontId="8" fillId="0" borderId="0" applyFont="0" applyFill="0" applyBorder="0" applyAlignment="0" applyProtection="0">
      <alignment vertical="center"/>
    </xf>
    <xf numFmtId="0" fontId="105" fillId="59" borderId="0" applyNumberFormat="0" applyBorder="0" applyAlignment="0" applyProtection="0">
      <alignment vertical="center"/>
    </xf>
    <xf numFmtId="0" fontId="30" fillId="50" borderId="0" applyNumberFormat="0" applyBorder="0" applyAlignment="0" applyProtection="0">
      <alignment vertical="center"/>
    </xf>
    <xf numFmtId="9" fontId="8" fillId="0" borderId="0" applyFont="0" applyFill="0" applyBorder="0" applyAlignment="0" applyProtection="0">
      <alignment vertical="center"/>
    </xf>
    <xf numFmtId="0" fontId="102" fillId="52" borderId="32" applyNumberFormat="0" applyAlignment="0" applyProtection="0">
      <alignment vertical="center"/>
    </xf>
    <xf numFmtId="0" fontId="30" fillId="41" borderId="0" applyNumberFormat="0" applyBorder="0" applyAlignment="0" applyProtection="0">
      <alignment vertical="center"/>
    </xf>
    <xf numFmtId="0" fontId="30" fillId="52"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02" fillId="52" borderId="32" applyNumberFormat="0" applyAlignment="0" applyProtection="0">
      <alignment vertical="center"/>
    </xf>
    <xf numFmtId="0" fontId="30" fillId="41" borderId="0" applyNumberFormat="0" applyBorder="0" applyAlignment="0" applyProtection="0">
      <alignment vertical="center"/>
    </xf>
    <xf numFmtId="0" fontId="30" fillId="52" borderId="0" applyNumberFormat="0" applyBorder="0" applyAlignment="0" applyProtection="0">
      <alignment vertical="center"/>
    </xf>
    <xf numFmtId="0" fontId="80" fillId="0" borderId="3" applyNumberFormat="0" applyFill="0" applyProtection="0">
      <alignment horizontal="left" vertical="center"/>
    </xf>
    <xf numFmtId="0" fontId="8" fillId="0" borderId="0">
      <alignment vertical="center"/>
    </xf>
    <xf numFmtId="0" fontId="102" fillId="52" borderId="32" applyNumberFormat="0" applyAlignment="0" applyProtection="0">
      <alignment vertical="center"/>
    </xf>
    <xf numFmtId="0" fontId="30" fillId="41" borderId="0" applyNumberFormat="0" applyBorder="0" applyAlignment="0" applyProtection="0">
      <alignment vertical="center"/>
    </xf>
    <xf numFmtId="0" fontId="8" fillId="0" borderId="0">
      <alignment vertical="center"/>
    </xf>
    <xf numFmtId="0" fontId="102" fillId="52" borderId="32" applyNumberFormat="0" applyAlignment="0" applyProtection="0">
      <alignment vertical="center"/>
    </xf>
    <xf numFmtId="0" fontId="30" fillId="41" borderId="0" applyNumberFormat="0" applyBorder="0" applyAlignment="0" applyProtection="0">
      <alignment vertical="center"/>
    </xf>
    <xf numFmtId="0" fontId="71" fillId="41" borderId="0" applyNumberFormat="0" applyBorder="0" applyAlignment="0" applyProtection="0">
      <alignment vertical="center"/>
    </xf>
    <xf numFmtId="0" fontId="90" fillId="0" borderId="0" applyNumberFormat="0" applyFill="0" applyBorder="0" applyAlignment="0" applyProtection="0">
      <alignment vertical="center"/>
    </xf>
    <xf numFmtId="0" fontId="71" fillId="41" borderId="0" applyNumberFormat="0" applyBorder="0" applyAlignment="0" applyProtection="0">
      <alignment vertical="center"/>
    </xf>
    <xf numFmtId="0" fontId="8" fillId="60" borderId="0" applyNumberFormat="0" applyFont="0" applyBorder="0" applyAlignment="0" applyProtection="0">
      <alignment vertical="center"/>
    </xf>
    <xf numFmtId="0" fontId="71" fillId="41" borderId="0" applyNumberFormat="0" applyBorder="0" applyAlignment="0" applyProtection="0">
      <alignment vertical="center"/>
    </xf>
    <xf numFmtId="0" fontId="71" fillId="37" borderId="0" applyNumberFormat="0" applyBorder="0" applyAlignment="0" applyProtection="0">
      <alignment vertical="center"/>
    </xf>
    <xf numFmtId="0" fontId="71" fillId="42" borderId="0" applyNumberFormat="0" applyBorder="0" applyAlignment="0" applyProtection="0">
      <alignment vertical="center"/>
    </xf>
    <xf numFmtId="0" fontId="104" fillId="0" borderId="0">
      <alignment vertical="center"/>
    </xf>
    <xf numFmtId="0" fontId="71" fillId="37" borderId="0" applyNumberFormat="0" applyBorder="0" applyAlignment="0" applyProtection="0">
      <alignment vertical="center"/>
    </xf>
    <xf numFmtId="0" fontId="71" fillId="37" borderId="0" applyNumberFormat="0" applyBorder="0" applyAlignment="0" applyProtection="0">
      <alignment vertical="center"/>
    </xf>
    <xf numFmtId="0" fontId="74" fillId="0" borderId="26" applyNumberFormat="0" applyFill="0" applyProtection="0">
      <alignment horizontal="left" vertical="center"/>
    </xf>
    <xf numFmtId="0" fontId="88" fillId="0" borderId="29">
      <alignment horizontal="center" vertical="center"/>
    </xf>
    <xf numFmtId="0" fontId="71" fillId="37" borderId="0" applyNumberFormat="0" applyBorder="0" applyAlignment="0" applyProtection="0">
      <alignment vertical="center"/>
    </xf>
    <xf numFmtId="9" fontId="8" fillId="0" borderId="0" applyFont="0" applyFill="0" applyBorder="0" applyAlignment="0" applyProtection="0">
      <alignment vertical="center"/>
    </xf>
    <xf numFmtId="0" fontId="71" fillId="37" borderId="0" applyNumberFormat="0" applyBorder="0" applyAlignment="0" applyProtection="0">
      <alignment vertical="center"/>
    </xf>
    <xf numFmtId="0" fontId="8" fillId="0" borderId="0">
      <alignment vertical="center"/>
    </xf>
    <xf numFmtId="0" fontId="106" fillId="0" borderId="38" applyNumberFormat="0" applyFill="0" applyAlignment="0" applyProtection="0">
      <alignment vertical="center"/>
    </xf>
    <xf numFmtId="0" fontId="71" fillId="37" borderId="0" applyNumberFormat="0" applyBorder="0" applyAlignment="0" applyProtection="0">
      <alignment vertical="center"/>
    </xf>
    <xf numFmtId="0" fontId="85" fillId="0" borderId="28" applyNumberFormat="0" applyFill="0" applyAlignment="0" applyProtection="0">
      <alignment vertical="center"/>
    </xf>
    <xf numFmtId="0" fontId="71" fillId="37" borderId="0" applyNumberFormat="0" applyBorder="0" applyAlignment="0" applyProtection="0">
      <alignment vertical="center"/>
    </xf>
    <xf numFmtId="0" fontId="85" fillId="0" borderId="28" applyNumberFormat="0" applyFill="0" applyAlignment="0" applyProtection="0">
      <alignment vertical="center"/>
    </xf>
    <xf numFmtId="0" fontId="71" fillId="36" borderId="0" applyNumberFormat="0" applyBorder="0" applyAlignment="0" applyProtection="0">
      <alignment vertical="center"/>
    </xf>
    <xf numFmtId="0" fontId="8" fillId="0" borderId="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79" fillId="40" borderId="1" applyNumberFormat="0" applyBorder="0" applyAlignment="0" applyProtection="0">
      <alignment vertical="center"/>
    </xf>
    <xf numFmtId="0" fontId="30" fillId="43" borderId="0" applyNumberFormat="0" applyBorder="0" applyAlignment="0" applyProtection="0">
      <alignment vertical="center"/>
    </xf>
    <xf numFmtId="0" fontId="30" fillId="50" borderId="0" applyNumberFormat="0" applyBorder="0" applyAlignment="0" applyProtection="0">
      <alignment vertical="center"/>
    </xf>
    <xf numFmtId="0" fontId="8" fillId="0" borderId="0">
      <alignment vertical="center"/>
    </xf>
    <xf numFmtId="0" fontId="77" fillId="38" borderId="0" applyNumberFormat="0" applyBorder="0" applyAlignment="0" applyProtection="0">
      <alignment vertical="center"/>
    </xf>
    <xf numFmtId="0" fontId="96" fillId="0" borderId="33" applyNumberFormat="0" applyFill="0" applyAlignment="0" applyProtection="0">
      <alignment vertical="center"/>
    </xf>
    <xf numFmtId="0" fontId="71" fillId="48" borderId="0" applyNumberFormat="0" applyBorder="0" applyAlignment="0" applyProtection="0">
      <alignment vertical="center"/>
    </xf>
    <xf numFmtId="0" fontId="8" fillId="0" borderId="0">
      <alignment vertical="center"/>
    </xf>
    <xf numFmtId="0" fontId="77" fillId="38" borderId="0" applyNumberFormat="0" applyBorder="0" applyAlignment="0" applyProtection="0">
      <alignment vertical="center"/>
    </xf>
    <xf numFmtId="0" fontId="71" fillId="48" borderId="0" applyNumberFormat="0" applyBorder="0" applyAlignment="0" applyProtection="0">
      <alignment vertical="center"/>
    </xf>
    <xf numFmtId="0" fontId="107" fillId="52" borderId="39">
      <alignment horizontal="left" vertical="center"/>
      <protection locked="0" hidden="1"/>
    </xf>
    <xf numFmtId="0" fontId="71" fillId="36" borderId="0" applyNumberFormat="0" applyBorder="0" applyAlignment="0" applyProtection="0">
      <alignment vertical="center"/>
    </xf>
    <xf numFmtId="0" fontId="107" fillId="52" borderId="39">
      <alignment horizontal="left" vertical="center"/>
      <protection locked="0" hidden="1"/>
    </xf>
    <xf numFmtId="0" fontId="96" fillId="0" borderId="33" applyNumberFormat="0" applyFill="0" applyAlignment="0" applyProtection="0">
      <alignment vertical="center"/>
    </xf>
    <xf numFmtId="0" fontId="71" fillId="36" borderId="0" applyNumberFormat="0" applyBorder="0" applyAlignment="0" applyProtection="0">
      <alignment vertical="center"/>
    </xf>
    <xf numFmtId="183" fontId="8" fillId="0" borderId="0" applyFont="0" applyFill="0" applyBorder="0" applyAlignment="0" applyProtection="0">
      <alignment vertical="center"/>
    </xf>
    <xf numFmtId="0" fontId="87" fillId="0" borderId="34" applyNumberFormat="0" applyFill="0" applyAlignment="0" applyProtection="0">
      <alignment vertical="center"/>
    </xf>
    <xf numFmtId="0" fontId="71" fillId="36" borderId="0" applyNumberFormat="0" applyBorder="0" applyAlignment="0" applyProtection="0">
      <alignment vertical="center"/>
    </xf>
    <xf numFmtId="0" fontId="71" fillId="36" borderId="0" applyNumberFormat="0" applyBorder="0" applyAlignment="0" applyProtection="0">
      <alignment vertical="center"/>
    </xf>
    <xf numFmtId="0" fontId="72" fillId="0" borderId="40" applyNumberFormat="0" applyFill="0" applyAlignment="0" applyProtection="0">
      <alignment vertical="center"/>
    </xf>
    <xf numFmtId="0" fontId="86" fillId="49" borderId="0" applyNumberFormat="0" applyBorder="0" applyAlignment="0" applyProtection="0">
      <alignment vertical="center"/>
    </xf>
    <xf numFmtId="0" fontId="71" fillId="36" borderId="0" applyNumberFormat="0" applyBorder="0" applyAlignment="0" applyProtection="0">
      <alignment vertical="center"/>
    </xf>
    <xf numFmtId="0" fontId="72" fillId="0" borderId="40" applyNumberFormat="0" applyFill="0" applyAlignment="0" applyProtection="0">
      <alignment vertical="center"/>
    </xf>
    <xf numFmtId="0" fontId="86" fillId="49" borderId="0" applyNumberFormat="0" applyBorder="0" applyAlignment="0" applyProtection="0">
      <alignment vertical="center"/>
    </xf>
    <xf numFmtId="0" fontId="71" fillId="36" borderId="0" applyNumberFormat="0" applyBorder="0" applyAlignment="0" applyProtection="0">
      <alignment vertical="center"/>
    </xf>
    <xf numFmtId="0" fontId="72" fillId="0" borderId="25" applyNumberFormat="0" applyFill="0" applyAlignment="0" applyProtection="0">
      <alignment vertical="center"/>
    </xf>
    <xf numFmtId="0" fontId="85" fillId="0" borderId="28" applyNumberFormat="0" applyFill="0" applyAlignment="0" applyProtection="0">
      <alignment vertical="center"/>
    </xf>
    <xf numFmtId="9" fontId="8" fillId="0" borderId="0" applyFont="0" applyFill="0" applyBorder="0" applyAlignment="0" applyProtection="0">
      <alignment vertical="center"/>
    </xf>
    <xf numFmtId="0" fontId="71" fillId="36" borderId="0" applyNumberFormat="0" applyBorder="0" applyAlignment="0" applyProtection="0">
      <alignment vertical="center"/>
    </xf>
    <xf numFmtId="0" fontId="72" fillId="0" borderId="25" applyNumberFormat="0" applyFill="0" applyAlignment="0" applyProtection="0">
      <alignment vertical="center"/>
    </xf>
    <xf numFmtId="0" fontId="85" fillId="0" borderId="28" applyNumberFormat="0" applyFill="0" applyAlignment="0" applyProtection="0">
      <alignment vertical="center"/>
    </xf>
    <xf numFmtId="0" fontId="30" fillId="40" borderId="0" applyNumberFormat="0" applyBorder="0" applyAlignment="0" applyProtection="0">
      <alignment vertical="center"/>
    </xf>
    <xf numFmtId="0" fontId="30" fillId="52" borderId="0" applyNumberFormat="0" applyBorder="0" applyAlignment="0" applyProtection="0">
      <alignment vertical="center"/>
    </xf>
    <xf numFmtId="0" fontId="87" fillId="0" borderId="34" applyNumberFormat="0" applyFill="0" applyAlignment="0" applyProtection="0">
      <alignment vertical="center"/>
    </xf>
    <xf numFmtId="0" fontId="8" fillId="0" borderId="0">
      <alignment vertical="center"/>
    </xf>
    <xf numFmtId="0" fontId="8" fillId="0" borderId="0">
      <alignment vertical="center"/>
    </xf>
    <xf numFmtId="0" fontId="88" fillId="0" borderId="0" applyNumberFormat="0" applyFill="0" applyBorder="0" applyAlignment="0" applyProtection="0">
      <alignment vertical="center"/>
    </xf>
    <xf numFmtId="0" fontId="30" fillId="52" borderId="0" applyNumberFormat="0" applyBorder="0" applyAlignment="0" applyProtection="0">
      <alignment vertical="center"/>
    </xf>
    <xf numFmtId="0" fontId="71" fillId="52" borderId="0" applyNumberFormat="0" applyBorder="0" applyAlignment="0" applyProtection="0">
      <alignment vertical="center"/>
    </xf>
    <xf numFmtId="0" fontId="71" fillId="52" borderId="0" applyNumberFormat="0" applyBorder="0" applyAlignment="0" applyProtection="0">
      <alignment vertical="center"/>
    </xf>
    <xf numFmtId="0" fontId="71" fillId="42" borderId="0" applyNumberFormat="0" applyBorder="0" applyAlignment="0" applyProtection="0">
      <alignment vertical="center"/>
    </xf>
    <xf numFmtId="0" fontId="85" fillId="0" borderId="28" applyNumberFormat="0" applyFill="0" applyAlignment="0" applyProtection="0">
      <alignment vertical="center"/>
    </xf>
    <xf numFmtId="184" fontId="8" fillId="0" borderId="0" applyFont="0" applyFill="0" applyBorder="0" applyAlignment="0" applyProtection="0">
      <alignment vertical="center"/>
    </xf>
    <xf numFmtId="9" fontId="8" fillId="0" borderId="0" applyFont="0" applyFill="0" applyBorder="0" applyAlignment="0" applyProtection="0">
      <alignment vertical="center"/>
    </xf>
    <xf numFmtId="0" fontId="87" fillId="0" borderId="34" applyNumberFormat="0" applyFill="0" applyAlignment="0" applyProtection="0">
      <alignment vertical="center"/>
    </xf>
    <xf numFmtId="0" fontId="108" fillId="0" borderId="0" applyNumberFormat="0" applyFill="0" applyBorder="0" applyAlignment="0" applyProtection="0">
      <alignment vertical="center"/>
    </xf>
    <xf numFmtId="185" fontId="8" fillId="0" borderId="0" applyFont="0" applyFill="0" applyBorder="0" applyAlignment="0" applyProtection="0">
      <alignment vertical="center"/>
    </xf>
    <xf numFmtId="0" fontId="8" fillId="0" borderId="0">
      <alignment vertical="center"/>
    </xf>
    <xf numFmtId="0" fontId="77" fillId="38" borderId="0" applyNumberFormat="0" applyBorder="0" applyAlignment="0" applyProtection="0">
      <alignment vertical="center"/>
    </xf>
    <xf numFmtId="0" fontId="96" fillId="0" borderId="33" applyNumberFormat="0" applyFill="0" applyAlignment="0" applyProtection="0">
      <alignment vertical="center"/>
    </xf>
    <xf numFmtId="186" fontId="104" fillId="0" borderId="0">
      <alignment vertical="center"/>
    </xf>
    <xf numFmtId="0" fontId="103" fillId="0" borderId="0">
      <alignment vertical="center"/>
    </xf>
    <xf numFmtId="15" fontId="100" fillId="0" borderId="0">
      <alignment vertical="center"/>
    </xf>
    <xf numFmtId="15" fontId="100" fillId="0" borderId="0">
      <alignment vertical="center"/>
    </xf>
    <xf numFmtId="0" fontId="95" fillId="49" borderId="0" applyNumberFormat="0" applyBorder="0" applyAlignment="0" applyProtection="0">
      <alignment vertical="center"/>
    </xf>
    <xf numFmtId="187" fontId="104" fillId="0" borderId="0">
      <alignment vertical="center"/>
    </xf>
    <xf numFmtId="9" fontId="8" fillId="0" borderId="0" applyFont="0" applyFill="0" applyBorder="0" applyAlignment="0" applyProtection="0">
      <alignment vertical="center"/>
    </xf>
    <xf numFmtId="0" fontId="8" fillId="0" borderId="0">
      <alignment vertical="center"/>
    </xf>
    <xf numFmtId="0" fontId="109" fillId="0" borderId="41" applyNumberFormat="0" applyFill="0" applyAlignment="0" applyProtection="0">
      <alignment vertical="center"/>
    </xf>
    <xf numFmtId="0" fontId="8" fillId="0" borderId="0">
      <alignment vertical="center"/>
    </xf>
    <xf numFmtId="0" fontId="79" fillId="41" borderId="0" applyNumberFormat="0" applyBorder="0" applyAlignment="0" applyProtection="0">
      <alignment vertical="center"/>
    </xf>
    <xf numFmtId="0" fontId="99" fillId="0" borderId="37" applyNumberFormat="0" applyAlignment="0" applyProtection="0">
      <alignment horizontal="left" vertical="center"/>
    </xf>
    <xf numFmtId="0" fontId="70" fillId="37" borderId="0" applyNumberFormat="0" applyBorder="0" applyAlignment="0" applyProtection="0">
      <alignment vertical="center"/>
    </xf>
    <xf numFmtId="0" fontId="99" fillId="0" borderId="36">
      <alignment horizontal="left" vertical="center"/>
    </xf>
    <xf numFmtId="0" fontId="99" fillId="0" borderId="36">
      <alignment horizontal="left" vertical="center"/>
    </xf>
    <xf numFmtId="0" fontId="79" fillId="40" borderId="1" applyNumberFormat="0" applyBorder="0" applyAlignment="0" applyProtection="0">
      <alignment vertical="center"/>
    </xf>
    <xf numFmtId="43" fontId="0" fillId="0" borderId="0" applyFont="0" applyFill="0" applyBorder="0" applyAlignment="0" applyProtection="0">
      <alignment vertical="center"/>
    </xf>
    <xf numFmtId="0" fontId="79" fillId="40" borderId="1" applyNumberFormat="0" applyBorder="0" applyAlignment="0" applyProtection="0">
      <alignment vertical="center"/>
    </xf>
    <xf numFmtId="43" fontId="0" fillId="0" borderId="0" applyFont="0" applyFill="0" applyBorder="0" applyAlignment="0" applyProtection="0">
      <alignment vertical="center"/>
    </xf>
    <xf numFmtId="0" fontId="79" fillId="40" borderId="1" applyNumberFormat="0" applyBorder="0" applyAlignment="0" applyProtection="0">
      <alignment vertical="center"/>
    </xf>
    <xf numFmtId="0" fontId="79" fillId="40" borderId="1" applyNumberFormat="0" applyBorder="0" applyAlignment="0" applyProtection="0">
      <alignment vertical="center"/>
    </xf>
    <xf numFmtId="0" fontId="8" fillId="0" borderId="0">
      <alignment vertical="center"/>
    </xf>
    <xf numFmtId="0" fontId="79" fillId="40" borderId="1" applyNumberFormat="0" applyBorder="0" applyAlignment="0" applyProtection="0">
      <alignment vertical="center"/>
    </xf>
    <xf numFmtId="0" fontId="79" fillId="40" borderId="1" applyNumberFormat="0" applyBorder="0" applyAlignment="0" applyProtection="0">
      <alignment vertical="center"/>
    </xf>
    <xf numFmtId="0" fontId="8" fillId="0" borderId="0">
      <alignment vertical="center"/>
    </xf>
    <xf numFmtId="0" fontId="70" fillId="61" borderId="0" applyNumberFormat="0" applyBorder="0" applyAlignment="0" applyProtection="0">
      <alignment vertical="center"/>
    </xf>
    <xf numFmtId="188" fontId="110" fillId="62" borderId="0">
      <alignment vertical="center"/>
    </xf>
    <xf numFmtId="188" fontId="111" fillId="63" borderId="0">
      <alignment vertical="center"/>
    </xf>
    <xf numFmtId="0" fontId="90" fillId="0" borderId="0" applyNumberFormat="0" applyFill="0" applyBorder="0" applyAlignment="0" applyProtection="0">
      <alignment vertical="center"/>
    </xf>
    <xf numFmtId="38" fontId="8" fillId="0" borderId="0" applyFont="0" applyFill="0" applyBorder="0" applyAlignment="0" applyProtection="0">
      <alignment vertical="center"/>
    </xf>
    <xf numFmtId="0" fontId="74" fillId="0" borderId="26" applyNumberFormat="0" applyFill="0" applyProtection="0">
      <alignment horizontal="center" vertical="center"/>
    </xf>
    <xf numFmtId="0" fontId="8" fillId="0" borderId="0">
      <alignment vertical="center"/>
    </xf>
    <xf numFmtId="40" fontId="8" fillId="0" borderId="0" applyFont="0" applyFill="0" applyBorder="0" applyAlignment="0" applyProtection="0">
      <alignment vertical="center"/>
    </xf>
    <xf numFmtId="0" fontId="8" fillId="0" borderId="0">
      <alignment vertical="center"/>
    </xf>
    <xf numFmtId="177" fontId="8" fillId="0" borderId="0" applyFont="0" applyFill="0" applyBorder="0" applyAlignment="0" applyProtection="0">
      <alignment vertical="center"/>
    </xf>
    <xf numFmtId="43" fontId="0" fillId="0" borderId="0" applyFont="0" applyFill="0" applyBorder="0" applyAlignment="0" applyProtection="0">
      <alignment vertical="center"/>
    </xf>
    <xf numFmtId="189" fontId="8" fillId="0" borderId="0" applyFont="0" applyFill="0" applyBorder="0" applyAlignment="0" applyProtection="0">
      <alignment vertical="center"/>
    </xf>
    <xf numFmtId="0" fontId="85" fillId="0" borderId="28" applyNumberFormat="0" applyFill="0" applyAlignment="0" applyProtection="0">
      <alignment vertical="center"/>
    </xf>
    <xf numFmtId="1" fontId="80" fillId="0" borderId="26" applyFill="0" applyProtection="0">
      <alignment horizontal="center" vertical="center"/>
    </xf>
    <xf numFmtId="40" fontId="112" fillId="56" borderId="39">
      <alignment horizontal="centerContinuous" vertical="center"/>
    </xf>
    <xf numFmtId="1" fontId="80" fillId="0" borderId="26" applyFill="0" applyProtection="0">
      <alignment horizontal="center" vertical="center"/>
    </xf>
    <xf numFmtId="40" fontId="112" fillId="56" borderId="39">
      <alignment horizontal="centerContinuous" vertical="center"/>
    </xf>
    <xf numFmtId="9" fontId="8" fillId="0" borderId="0" applyFont="0" applyFill="0" applyBorder="0" applyAlignment="0" applyProtection="0">
      <alignment vertical="center"/>
    </xf>
    <xf numFmtId="0" fontId="88" fillId="0" borderId="29">
      <alignment horizontal="center" vertical="center"/>
    </xf>
    <xf numFmtId="37" fontId="113" fillId="0" borderId="0">
      <alignment vertical="center"/>
    </xf>
    <xf numFmtId="0" fontId="88" fillId="0" borderId="29">
      <alignment horizontal="center" vertical="center"/>
    </xf>
    <xf numFmtId="37" fontId="113" fillId="0" borderId="0">
      <alignment vertical="center"/>
    </xf>
    <xf numFmtId="0" fontId="0" fillId="0" borderId="0">
      <alignment vertical="center"/>
    </xf>
    <xf numFmtId="0" fontId="88" fillId="0" borderId="29">
      <alignment horizontal="center" vertical="center"/>
    </xf>
    <xf numFmtId="37" fontId="113" fillId="0" borderId="0">
      <alignment vertical="center"/>
    </xf>
    <xf numFmtId="0" fontId="88" fillId="0" borderId="29">
      <alignment horizontal="center" vertical="center"/>
    </xf>
    <xf numFmtId="37" fontId="113" fillId="0" borderId="0">
      <alignment vertical="center"/>
    </xf>
    <xf numFmtId="9" fontId="8" fillId="0" borderId="0" applyFont="0" applyFill="0" applyBorder="0" applyAlignment="0" applyProtection="0">
      <alignment vertical="center"/>
    </xf>
    <xf numFmtId="190" fontId="80" fillId="0" borderId="0">
      <alignment vertical="center"/>
    </xf>
    <xf numFmtId="0" fontId="93" fillId="0" borderId="0">
      <alignment vertical="center"/>
    </xf>
    <xf numFmtId="9" fontId="8" fillId="0" borderId="0" applyFont="0" applyFill="0" applyBorder="0" applyAlignment="0" applyProtection="0">
      <alignment vertical="center"/>
    </xf>
    <xf numFmtId="0" fontId="8" fillId="0" borderId="0">
      <alignment vertical="center"/>
    </xf>
    <xf numFmtId="0" fontId="102" fillId="52" borderId="32" applyNumberFormat="0" applyAlignment="0" applyProtection="0">
      <alignment vertical="center"/>
    </xf>
    <xf numFmtId="3" fontId="8" fillId="0" borderId="0" applyFont="0" applyFill="0" applyBorder="0" applyAlignment="0" applyProtection="0">
      <alignment vertical="center"/>
    </xf>
    <xf numFmtId="0" fontId="8" fillId="0" borderId="0">
      <alignment vertical="center"/>
    </xf>
    <xf numFmtId="14" fontId="76" fillId="0" borderId="0">
      <alignment horizontal="center" vertical="center" wrapText="1"/>
      <protection locked="0"/>
    </xf>
    <xf numFmtId="0" fontId="101" fillId="58" borderId="4">
      <alignment vertical="center"/>
      <protection locked="0"/>
    </xf>
    <xf numFmtId="0" fontId="8" fillId="0" borderId="0">
      <alignment vertical="center"/>
    </xf>
    <xf numFmtId="0" fontId="0" fillId="0" borderId="0">
      <alignment vertical="center"/>
    </xf>
    <xf numFmtId="10" fontId="8" fillId="0" borderId="0" applyFont="0" applyFill="0" applyBorder="0" applyAlignment="0" applyProtection="0">
      <alignment vertical="center"/>
    </xf>
    <xf numFmtId="9" fontId="8" fillId="0" borderId="0" applyFont="0" applyFill="0" applyBorder="0" applyAlignment="0" applyProtection="0">
      <alignment vertical="center"/>
    </xf>
    <xf numFmtId="0" fontId="114" fillId="0" borderId="0" applyNumberFormat="0" applyFill="0" applyBorder="0" applyAlignment="0" applyProtection="0">
      <alignment vertical="center"/>
    </xf>
    <xf numFmtId="0" fontId="84" fillId="0" borderId="0" applyNumberForma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191" fontId="8" fillId="0" borderId="0" applyFont="0" applyFill="0" applyProtection="0">
      <alignment vertical="center"/>
    </xf>
    <xf numFmtId="0" fontId="70" fillId="64" borderId="0" applyNumberFormat="0" applyBorder="0" applyAlignment="0" applyProtection="0">
      <alignment vertical="center"/>
    </xf>
    <xf numFmtId="0" fontId="8" fillId="0" borderId="0" applyNumberFormat="0" applyFont="0" applyFill="0" applyBorder="0" applyAlignment="0" applyProtection="0">
      <alignment horizontal="left" vertical="center"/>
    </xf>
    <xf numFmtId="0" fontId="88" fillId="0" borderId="29">
      <alignment horizontal="center" vertical="center"/>
    </xf>
    <xf numFmtId="0" fontId="80" fillId="0" borderId="3" applyNumberFormat="0" applyFill="0" applyProtection="0">
      <alignment horizontal="right" vertical="center"/>
    </xf>
    <xf numFmtId="15" fontId="8" fillId="0" borderId="0" applyFont="0" applyFill="0" applyBorder="0" applyAlignment="0" applyProtection="0">
      <alignment vertical="center"/>
    </xf>
    <xf numFmtId="0" fontId="80" fillId="0" borderId="3" applyNumberFormat="0" applyFill="0" applyProtection="0">
      <alignment horizontal="right" vertical="center"/>
    </xf>
    <xf numFmtId="15" fontId="8" fillId="0" borderId="0" applyFont="0" applyFill="0" applyBorder="0" applyAlignment="0" applyProtection="0">
      <alignment vertical="center"/>
    </xf>
    <xf numFmtId="0" fontId="87" fillId="0" borderId="0" applyNumberFormat="0" applyFill="0" applyBorder="0" applyAlignment="0" applyProtection="0">
      <alignment vertical="center"/>
    </xf>
    <xf numFmtId="4" fontId="8" fillId="0" borderId="0" applyFont="0" applyFill="0" applyBorder="0" applyAlignment="0" applyProtection="0">
      <alignment vertical="center"/>
    </xf>
    <xf numFmtId="4" fontId="8" fillId="0" borderId="0" applyFont="0" applyFill="0" applyBorder="0" applyAlignment="0" applyProtection="0">
      <alignment vertical="center"/>
    </xf>
    <xf numFmtId="0" fontId="8" fillId="0" borderId="0">
      <alignment vertical="center"/>
    </xf>
    <xf numFmtId="0" fontId="80" fillId="0" borderId="3" applyNumberFormat="0" applyFill="0" applyProtection="0">
      <alignment horizontal="right" vertical="center"/>
    </xf>
    <xf numFmtId="0" fontId="0" fillId="0" borderId="0">
      <alignment vertical="center"/>
    </xf>
    <xf numFmtId="0" fontId="88" fillId="0" borderId="29">
      <alignment horizontal="center" vertical="center"/>
    </xf>
    <xf numFmtId="0" fontId="0" fillId="0" borderId="0">
      <alignment vertical="center"/>
    </xf>
    <xf numFmtId="0" fontId="88" fillId="0" borderId="29">
      <alignment horizontal="center" vertical="center"/>
    </xf>
    <xf numFmtId="0" fontId="88" fillId="0" borderId="29">
      <alignment horizontal="center" vertical="center"/>
    </xf>
    <xf numFmtId="0" fontId="88" fillId="0" borderId="29">
      <alignment horizontal="center" vertical="center"/>
    </xf>
    <xf numFmtId="0" fontId="8" fillId="0" borderId="0">
      <alignment vertical="center"/>
    </xf>
    <xf numFmtId="3" fontId="8" fillId="0" borderId="0" applyFont="0" applyFill="0" applyBorder="0" applyAlignment="0" applyProtection="0">
      <alignment vertical="center"/>
    </xf>
    <xf numFmtId="0" fontId="8" fillId="0" borderId="0">
      <alignment vertical="center"/>
    </xf>
    <xf numFmtId="0" fontId="8" fillId="0" borderId="0">
      <alignment vertical="center"/>
    </xf>
    <xf numFmtId="0" fontId="102" fillId="52" borderId="32" applyNumberFormat="0" applyAlignment="0" applyProtection="0">
      <alignment vertical="center"/>
    </xf>
    <xf numFmtId="0" fontId="8" fillId="60" borderId="0" applyNumberFormat="0" applyFont="0" applyBorder="0" applyAlignment="0" applyProtection="0">
      <alignment vertical="center"/>
    </xf>
    <xf numFmtId="0" fontId="101" fillId="58" borderId="4">
      <alignment vertical="center"/>
      <protection locked="0"/>
    </xf>
    <xf numFmtId="0" fontId="115" fillId="0" borderId="0">
      <alignment vertical="center"/>
    </xf>
    <xf numFmtId="0" fontId="70" fillId="54" borderId="0" applyNumberFormat="0" applyBorder="0" applyAlignment="0" applyProtection="0">
      <alignment vertical="center"/>
    </xf>
    <xf numFmtId="0" fontId="101" fillId="58" borderId="4">
      <alignment vertical="center"/>
      <protection locked="0"/>
    </xf>
    <xf numFmtId="0" fontId="101" fillId="58" borderId="4">
      <alignment vertical="center"/>
      <protection locked="0"/>
    </xf>
    <xf numFmtId="0" fontId="8"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43" fontId="0" fillId="0" borderId="0" applyFont="0" applyFill="0" applyBorder="0" applyAlignment="0" applyProtection="0">
      <alignment vertical="center"/>
    </xf>
    <xf numFmtId="9" fontId="8" fillId="0" borderId="0" applyFont="0" applyFill="0" applyBorder="0" applyAlignment="0" applyProtection="0">
      <alignment vertical="center"/>
    </xf>
    <xf numFmtId="0" fontId="116" fillId="0" borderId="0" applyNumberFormat="0" applyFill="0" applyBorder="0" applyAlignment="0" applyProtection="0">
      <alignment vertical="center"/>
    </xf>
    <xf numFmtId="178" fontId="0" fillId="0" borderId="0" applyFont="0" applyFill="0" applyBorder="0" applyAlignment="0" applyProtection="0">
      <alignment vertical="center"/>
    </xf>
    <xf numFmtId="0" fontId="84" fillId="0" borderId="0" applyNumberForma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90" fillId="0" borderId="0" applyNumberFormat="0" applyFill="0" applyBorder="0" applyAlignment="0" applyProtection="0">
      <alignment vertical="center"/>
    </xf>
    <xf numFmtId="0" fontId="86" fillId="45" borderId="0" applyNumberFormat="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pplyProtection="0"/>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0"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09" fillId="0" borderId="41" applyNumberFormat="0" applyFill="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96" fillId="0" borderId="33" applyNumberFormat="0" applyFill="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0" fillId="0" borderId="3" applyNumberFormat="0" applyFill="0" applyProtection="0">
      <alignment horizontal="righ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06" fillId="0" borderId="38" applyNumberFormat="0" applyFill="0" applyAlignment="0" applyProtection="0">
      <alignment vertical="center"/>
    </xf>
    <xf numFmtId="9" fontId="8" fillId="0" borderId="0" applyFont="0" applyFill="0" applyBorder="0" applyAlignment="0" applyProtection="0">
      <alignment vertical="center"/>
    </xf>
    <xf numFmtId="0" fontId="116" fillId="0" borderId="42" applyNumberFormat="0" applyFill="0" applyAlignment="0" applyProtection="0">
      <alignment vertical="center"/>
    </xf>
    <xf numFmtId="0" fontId="114" fillId="0" borderId="0" applyNumberFormat="0" applyFill="0" applyBorder="0" applyAlignment="0" applyProtection="0">
      <alignment vertical="center"/>
    </xf>
    <xf numFmtId="9" fontId="8" fillId="0" borderId="0" applyFont="0" applyFill="0" applyBorder="0" applyAlignment="0" applyProtection="0">
      <alignment vertical="center"/>
    </xf>
    <xf numFmtId="0" fontId="90" fillId="0" borderId="0" applyNumberFormat="0" applyFill="0" applyBorder="0" applyAlignment="0" applyProtection="0">
      <alignment vertical="center"/>
    </xf>
    <xf numFmtId="0" fontId="84" fillId="0" borderId="0" applyNumberFormat="0" applyFill="0" applyBorder="0" applyAlignment="0" applyProtection="0">
      <alignment vertical="center"/>
    </xf>
    <xf numFmtId="9" fontId="8" fillId="0" borderId="0" applyFont="0" applyFill="0" applyBorder="0" applyAlignment="0" applyProtection="0">
      <alignment vertical="center"/>
    </xf>
    <xf numFmtId="0" fontId="90" fillId="0" borderId="0" applyNumberFormat="0" applyFill="0" applyBorder="0" applyAlignment="0" applyProtection="0">
      <alignment vertical="center"/>
    </xf>
    <xf numFmtId="9" fontId="8" fillId="0" borderId="0" applyFont="0" applyFill="0" applyBorder="0" applyAlignment="0" applyProtection="0">
      <alignment vertical="center"/>
    </xf>
    <xf numFmtId="0" fontId="117" fillId="0" borderId="3" applyNumberFormat="0" applyFill="0" applyProtection="0">
      <alignment horizontal="center" vertical="center"/>
    </xf>
    <xf numFmtId="192" fontId="8" fillId="0" borderId="0" applyFont="0" applyFill="0" applyBorder="0" applyAlignment="0" applyProtection="0">
      <alignment vertical="center"/>
    </xf>
    <xf numFmtId="0" fontId="80" fillId="0" borderId="3" applyNumberFormat="0" applyFill="0" applyProtection="0">
      <alignment horizontal="right" vertical="center"/>
    </xf>
    <xf numFmtId="0" fontId="80" fillId="0" borderId="3" applyNumberFormat="0" applyFill="0" applyProtection="0">
      <alignment horizontal="right" vertical="center"/>
    </xf>
    <xf numFmtId="0" fontId="85" fillId="0" borderId="28" applyNumberFormat="0" applyFill="0" applyAlignment="0" applyProtection="0">
      <alignment vertical="center"/>
    </xf>
    <xf numFmtId="0" fontId="85" fillId="0" borderId="28" applyNumberFormat="0" applyFill="0" applyAlignment="0" applyProtection="0">
      <alignment vertical="center"/>
    </xf>
    <xf numFmtId="0" fontId="96" fillId="0" borderId="33" applyNumberFormat="0" applyFill="0" applyAlignment="0" applyProtection="0">
      <alignment vertical="center"/>
    </xf>
    <xf numFmtId="0" fontId="8" fillId="0" borderId="0">
      <alignment vertical="center"/>
    </xf>
    <xf numFmtId="0" fontId="85" fillId="0" borderId="28" applyNumberFormat="0" applyFill="0" applyAlignment="0" applyProtection="0">
      <alignment vertical="center"/>
    </xf>
    <xf numFmtId="0" fontId="8" fillId="0" borderId="0">
      <alignment vertical="center"/>
    </xf>
    <xf numFmtId="0" fontId="96" fillId="0" borderId="33" applyNumberFormat="0" applyFill="0" applyAlignment="0" applyProtection="0">
      <alignment vertical="center"/>
    </xf>
    <xf numFmtId="0" fontId="8" fillId="0" borderId="0">
      <alignment vertical="center"/>
    </xf>
    <xf numFmtId="0" fontId="96" fillId="0" borderId="33" applyNumberFormat="0" applyFill="0" applyAlignment="0" applyProtection="0">
      <alignment vertical="center"/>
    </xf>
    <xf numFmtId="0" fontId="96" fillId="0" borderId="33" applyNumberFormat="0" applyFill="0" applyAlignment="0" applyProtection="0">
      <alignment vertical="center"/>
    </xf>
    <xf numFmtId="0" fontId="96" fillId="0" borderId="33" applyNumberFormat="0" applyFill="0" applyAlignment="0" applyProtection="0">
      <alignment vertical="center"/>
    </xf>
    <xf numFmtId="0" fontId="96" fillId="0" borderId="33" applyNumberFormat="0" applyFill="0" applyAlignment="0" applyProtection="0">
      <alignment vertical="center"/>
    </xf>
    <xf numFmtId="0" fontId="87" fillId="0" borderId="34" applyNumberFormat="0" applyFill="0" applyAlignment="0" applyProtection="0">
      <alignment vertical="center"/>
    </xf>
    <xf numFmtId="0" fontId="77" fillId="38" borderId="0" applyNumberFormat="0" applyBorder="0" applyAlignment="0" applyProtection="0">
      <alignment vertical="center"/>
    </xf>
    <xf numFmtId="0" fontId="96" fillId="0" borderId="33" applyNumberFormat="0" applyFill="0" applyAlignment="0" applyProtection="0">
      <alignment vertical="center"/>
    </xf>
    <xf numFmtId="0" fontId="96" fillId="0" borderId="33" applyNumberFormat="0" applyFill="0" applyAlignment="0" applyProtection="0">
      <alignment vertical="center"/>
    </xf>
    <xf numFmtId="0" fontId="8" fillId="0" borderId="0">
      <alignment vertical="center"/>
    </xf>
    <xf numFmtId="0" fontId="96" fillId="0" borderId="33" applyNumberFormat="0" applyFill="0" applyAlignment="0" applyProtection="0">
      <alignment vertical="center"/>
    </xf>
    <xf numFmtId="0" fontId="96" fillId="0" borderId="33" applyNumberFormat="0" applyFill="0" applyAlignment="0" applyProtection="0">
      <alignment vertical="center"/>
    </xf>
    <xf numFmtId="0" fontId="96" fillId="0" borderId="33" applyNumberFormat="0" applyFill="0" applyAlignment="0" applyProtection="0">
      <alignment vertical="center"/>
    </xf>
    <xf numFmtId="0" fontId="8" fillId="0" borderId="0">
      <alignment vertical="center"/>
    </xf>
    <xf numFmtId="0" fontId="8" fillId="0" borderId="0"/>
    <xf numFmtId="0" fontId="96" fillId="0" borderId="33" applyNumberFormat="0" applyFill="0" applyAlignment="0" applyProtection="0">
      <alignment vertical="center"/>
    </xf>
    <xf numFmtId="0" fontId="116" fillId="0" borderId="42" applyNumberFormat="0" applyFill="0" applyAlignment="0" applyProtection="0">
      <alignment vertical="center"/>
    </xf>
    <xf numFmtId="0" fontId="77" fillId="38" borderId="0" applyNumberFormat="0" applyBorder="0" applyAlignment="0" applyProtection="0">
      <alignment vertical="center"/>
    </xf>
    <xf numFmtId="0" fontId="87" fillId="0" borderId="34" applyNumberFormat="0" applyFill="0" applyAlignment="0" applyProtection="0">
      <alignment vertical="center"/>
    </xf>
    <xf numFmtId="0" fontId="77" fillId="38" borderId="0" applyNumberFormat="0" applyBorder="0" applyAlignment="0" applyProtection="0">
      <alignment vertical="center"/>
    </xf>
    <xf numFmtId="0" fontId="87" fillId="0" borderId="34" applyNumberFormat="0" applyFill="0" applyAlignment="0" applyProtection="0">
      <alignment vertical="center"/>
    </xf>
    <xf numFmtId="0" fontId="87" fillId="0" borderId="34" applyNumberFormat="0" applyFill="0" applyAlignment="0" applyProtection="0">
      <alignment vertical="center"/>
    </xf>
    <xf numFmtId="0" fontId="87" fillId="0" borderId="34" applyNumberFormat="0" applyFill="0" applyAlignment="0" applyProtection="0">
      <alignment vertical="center"/>
    </xf>
    <xf numFmtId="0" fontId="80" fillId="0" borderId="3" applyNumberFormat="0" applyFill="0" applyProtection="0">
      <alignment horizontal="left" vertical="center"/>
    </xf>
    <xf numFmtId="0" fontId="87" fillId="0" borderId="34" applyNumberFormat="0" applyFill="0" applyAlignment="0" applyProtection="0">
      <alignment vertical="center"/>
    </xf>
    <xf numFmtId="0" fontId="87" fillId="0" borderId="34" applyNumberFormat="0" applyFill="0" applyAlignment="0" applyProtection="0">
      <alignment vertical="center"/>
    </xf>
    <xf numFmtId="0" fontId="87" fillId="0" borderId="34" applyNumberFormat="0" applyFill="0" applyAlignment="0" applyProtection="0">
      <alignment vertical="center"/>
    </xf>
    <xf numFmtId="0" fontId="87" fillId="0" borderId="0" applyNumberFormat="0" applyFill="0" applyBorder="0" applyAlignment="0" applyProtection="0">
      <alignment vertical="center"/>
    </xf>
    <xf numFmtId="0" fontId="87" fillId="0" borderId="34" applyNumberFormat="0" applyFill="0" applyAlignment="0" applyProtection="0">
      <alignment vertical="center"/>
    </xf>
    <xf numFmtId="0" fontId="87" fillId="0" borderId="34" applyNumberFormat="0" applyFill="0" applyAlignment="0" applyProtection="0">
      <alignment vertical="center"/>
    </xf>
    <xf numFmtId="0" fontId="87" fillId="0" borderId="34" applyNumberFormat="0" applyFill="0" applyAlignment="0" applyProtection="0">
      <alignment vertical="center"/>
    </xf>
    <xf numFmtId="0" fontId="98" fillId="0" borderId="1">
      <alignment horizontal="left" vertical="center"/>
    </xf>
    <xf numFmtId="0" fontId="87" fillId="0" borderId="34" applyNumberFormat="0" applyFill="0" applyAlignment="0" applyProtection="0">
      <alignment vertical="center"/>
    </xf>
    <xf numFmtId="0" fontId="8" fillId="0" borderId="0">
      <alignment vertical="center"/>
    </xf>
    <xf numFmtId="0" fontId="87" fillId="0" borderId="34" applyNumberFormat="0" applyFill="0" applyAlignment="0" applyProtection="0">
      <alignment vertical="center"/>
    </xf>
    <xf numFmtId="0" fontId="8" fillId="0" borderId="0">
      <alignment vertical="center"/>
    </xf>
    <xf numFmtId="0" fontId="87" fillId="0" borderId="34" applyNumberFormat="0" applyFill="0" applyAlignment="0" applyProtection="0">
      <alignment vertical="center"/>
    </xf>
    <xf numFmtId="1" fontId="80" fillId="0" borderId="26" applyFill="0" applyProtection="0">
      <alignment horizontal="center" vertical="center"/>
    </xf>
    <xf numFmtId="0" fontId="116" fillId="0" borderId="0" applyNumberFormat="0" applyFill="0" applyBorder="0" applyAlignment="0" applyProtection="0">
      <alignment vertical="center"/>
    </xf>
    <xf numFmtId="178" fontId="0" fillId="0" borderId="0" applyFont="0" applyFill="0" applyBorder="0" applyAlignment="0" applyProtection="0">
      <alignment vertical="center"/>
    </xf>
    <xf numFmtId="0" fontId="87" fillId="0" borderId="0" applyNumberFormat="0" applyFill="0" applyBorder="0" applyAlignment="0" applyProtection="0">
      <alignment vertical="center"/>
    </xf>
    <xf numFmtId="43" fontId="0" fillId="0" borderId="0" applyFont="0" applyFill="0" applyBorder="0" applyAlignment="0" applyProtection="0">
      <alignment vertical="center"/>
    </xf>
    <xf numFmtId="0" fontId="87" fillId="0" borderId="0" applyNumberFormat="0" applyFill="0" applyBorder="0" applyAlignment="0" applyProtection="0">
      <alignment vertical="center"/>
    </xf>
    <xf numFmtId="43" fontId="0" fillId="0" borderId="0" applyFont="0" applyFill="0" applyBorder="0" applyAlignment="0" applyProtection="0">
      <alignment vertical="center"/>
    </xf>
    <xf numFmtId="0" fontId="87" fillId="0" borderId="0" applyNumberFormat="0" applyFill="0" applyBorder="0" applyAlignment="0" applyProtection="0">
      <alignment vertical="center"/>
    </xf>
    <xf numFmtId="0" fontId="87" fillId="0" borderId="0" applyNumberFormat="0" applyFill="0" applyBorder="0" applyAlignment="0" applyProtection="0">
      <alignment vertical="center"/>
    </xf>
    <xf numFmtId="43" fontId="0" fillId="0" borderId="0" applyFont="0" applyFill="0" applyBorder="0" applyAlignment="0" applyProtection="0">
      <alignment vertical="center"/>
    </xf>
    <xf numFmtId="0" fontId="87" fillId="0" borderId="0" applyNumberFormat="0" applyFill="0" applyBorder="0" applyAlignment="0" applyProtection="0">
      <alignment vertical="center"/>
    </xf>
    <xf numFmtId="43" fontId="0" fillId="0" borderId="0" applyFont="0" applyFill="0" applyBorder="0" applyAlignment="0" applyProtection="0">
      <alignment vertical="center"/>
    </xf>
    <xf numFmtId="0" fontId="87"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87" fillId="0" borderId="0" applyNumberFormat="0" applyFill="0" applyBorder="0" applyAlignment="0" applyProtection="0">
      <alignment vertical="center"/>
    </xf>
    <xf numFmtId="43" fontId="0" fillId="0" borderId="0" applyFont="0" applyFill="0" applyBorder="0" applyAlignment="0" applyProtection="0">
      <alignment vertical="center"/>
    </xf>
    <xf numFmtId="0" fontId="87" fillId="0" borderId="0" applyNumberFormat="0" applyFill="0" applyBorder="0" applyAlignment="0" applyProtection="0">
      <alignment vertical="center"/>
    </xf>
    <xf numFmtId="0" fontId="87" fillId="0" borderId="0" applyNumberFormat="0" applyFill="0" applyBorder="0" applyAlignment="0" applyProtection="0">
      <alignment vertical="center"/>
    </xf>
    <xf numFmtId="43" fontId="0" fillId="0" borderId="0" applyFont="0" applyFill="0" applyBorder="0" applyAlignment="0" applyProtection="0">
      <alignment vertical="center"/>
    </xf>
    <xf numFmtId="0" fontId="86" fillId="49" borderId="0" applyNumberFormat="0" applyBorder="0" applyAlignment="0" applyProtection="0">
      <alignment vertical="center"/>
    </xf>
    <xf numFmtId="0" fontId="0" fillId="0" borderId="0">
      <alignment vertical="center"/>
    </xf>
    <xf numFmtId="0" fontId="87" fillId="0" borderId="0" applyNumberFormat="0" applyFill="0" applyBorder="0" applyAlignment="0" applyProtection="0">
      <alignment vertical="center"/>
    </xf>
    <xf numFmtId="43" fontId="0" fillId="0" borderId="0" applyFont="0" applyFill="0" applyBorder="0" applyAlignment="0" applyProtection="0">
      <alignment vertical="center"/>
    </xf>
    <xf numFmtId="0" fontId="87" fillId="0" borderId="0" applyNumberFormat="0" applyFill="0" applyBorder="0" applyAlignment="0" applyProtection="0">
      <alignment vertical="center"/>
    </xf>
    <xf numFmtId="43" fontId="0" fillId="0" borderId="0" applyFon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0" fillId="0" borderId="0">
      <alignment vertical="center"/>
    </xf>
    <xf numFmtId="0" fontId="90" fillId="0" borderId="0" applyNumberFormat="0" applyFill="0" applyBorder="0" applyAlignment="0" applyProtection="0">
      <alignment vertical="center"/>
    </xf>
    <xf numFmtId="0" fontId="0" fillId="0" borderId="0">
      <alignment vertical="center"/>
    </xf>
    <xf numFmtId="0" fontId="102" fillId="52" borderId="32" applyNumberFormat="0" applyAlignment="0" applyProtection="0">
      <alignment vertical="center"/>
    </xf>
    <xf numFmtId="0" fontId="90" fillId="0" borderId="0" applyNumberFormat="0" applyFill="0" applyBorder="0" applyAlignment="0" applyProtection="0">
      <alignment vertical="center"/>
    </xf>
    <xf numFmtId="0" fontId="8" fillId="0" borderId="0">
      <alignment vertical="center"/>
    </xf>
    <xf numFmtId="0" fontId="117" fillId="0" borderId="3" applyNumberFormat="0" applyFill="0" applyProtection="0">
      <alignment horizontal="center" vertical="center"/>
    </xf>
    <xf numFmtId="0" fontId="117" fillId="0" borderId="3" applyNumberFormat="0" applyFill="0" applyProtection="0">
      <alignment horizontal="center" vertical="center"/>
    </xf>
    <xf numFmtId="0" fontId="77" fillId="43" borderId="0" applyNumberFormat="0" applyBorder="0" applyAlignment="0" applyProtection="0">
      <alignment vertical="center"/>
    </xf>
    <xf numFmtId="0" fontId="117" fillId="0" borderId="3" applyNumberFormat="0" applyFill="0" applyProtection="0">
      <alignment horizontal="center" vertical="center"/>
    </xf>
    <xf numFmtId="0" fontId="117" fillId="0" borderId="3" applyNumberFormat="0" applyFill="0" applyProtection="0">
      <alignment horizontal="center" vertical="center"/>
    </xf>
    <xf numFmtId="0" fontId="117" fillId="0" borderId="3" applyNumberFormat="0" applyFill="0" applyProtection="0">
      <alignment horizontal="center" vertical="center"/>
    </xf>
    <xf numFmtId="0" fontId="86" fillId="45" borderId="0" applyNumberFormat="0" applyBorder="0" applyAlignment="0" applyProtection="0">
      <alignment vertical="center"/>
    </xf>
    <xf numFmtId="0" fontId="117" fillId="0" borderId="3" applyNumberFormat="0" applyFill="0" applyProtection="0">
      <alignment horizontal="center" vertical="center"/>
    </xf>
    <xf numFmtId="0" fontId="117" fillId="0" borderId="3" applyNumberFormat="0" applyFill="0" applyProtection="0">
      <alignment horizontal="center"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8" fillId="0" borderId="0">
      <alignment vertical="center"/>
    </xf>
    <xf numFmtId="0" fontId="74" fillId="0" borderId="26" applyNumberFormat="0" applyFill="0" applyProtection="0">
      <alignment horizontal="center" vertical="center"/>
    </xf>
    <xf numFmtId="0" fontId="8" fillId="0" borderId="0">
      <alignment vertical="center"/>
    </xf>
    <xf numFmtId="0" fontId="74" fillId="0" borderId="26" applyNumberFormat="0" applyFill="0" applyProtection="0">
      <alignment horizontal="center" vertical="center"/>
    </xf>
    <xf numFmtId="0" fontId="8" fillId="0" borderId="0">
      <alignment vertical="center"/>
    </xf>
    <xf numFmtId="0" fontId="8" fillId="0" borderId="0">
      <alignment vertical="center"/>
    </xf>
    <xf numFmtId="0" fontId="74" fillId="0" borderId="26" applyNumberFormat="0" applyFill="0" applyProtection="0">
      <alignment horizontal="center" vertical="center"/>
    </xf>
    <xf numFmtId="0" fontId="8" fillId="0" borderId="0">
      <alignment vertical="center"/>
    </xf>
    <xf numFmtId="0" fontId="74" fillId="0" borderId="26" applyNumberFormat="0" applyFill="0" applyProtection="0">
      <alignment horizontal="center" vertical="center"/>
    </xf>
    <xf numFmtId="0" fontId="8" fillId="0" borderId="0">
      <alignment vertical="center"/>
    </xf>
    <xf numFmtId="0" fontId="74" fillId="0" borderId="26" applyNumberFormat="0" applyFill="0" applyProtection="0">
      <alignment horizontal="center" vertical="center"/>
    </xf>
    <xf numFmtId="0" fontId="86" fillId="45" borderId="0" applyNumberFormat="0" applyBorder="0" applyAlignment="0" applyProtection="0">
      <alignment vertical="center"/>
    </xf>
    <xf numFmtId="0" fontId="84" fillId="0" borderId="0" applyNumberFormat="0" applyFill="0" applyBorder="0" applyAlignment="0" applyProtection="0">
      <alignment vertical="center"/>
    </xf>
    <xf numFmtId="0" fontId="86" fillId="45" borderId="0" applyNumberFormat="0" applyBorder="0" applyAlignment="0" applyProtection="0">
      <alignment vertical="center"/>
    </xf>
    <xf numFmtId="0" fontId="86" fillId="45" borderId="0" applyNumberFormat="0" applyBorder="0" applyAlignment="0" applyProtection="0">
      <alignment vertical="center"/>
    </xf>
    <xf numFmtId="0" fontId="84" fillId="0" borderId="0" applyNumberFormat="0" applyFill="0" applyBorder="0" applyAlignment="0" applyProtection="0">
      <alignment vertical="center"/>
    </xf>
    <xf numFmtId="0" fontId="86" fillId="45" borderId="0" applyNumberFormat="0" applyBorder="0" applyAlignment="0" applyProtection="0">
      <alignment vertical="center"/>
    </xf>
    <xf numFmtId="0" fontId="86" fillId="45" borderId="0" applyNumberFormat="0" applyBorder="0" applyAlignment="0" applyProtection="0">
      <alignment vertical="center"/>
    </xf>
    <xf numFmtId="0" fontId="86" fillId="49" borderId="0" applyNumberFormat="0" applyBorder="0" applyAlignment="0" applyProtection="0">
      <alignment vertical="center"/>
    </xf>
    <xf numFmtId="0" fontId="97" fillId="0" borderId="0" applyNumberFormat="0" applyFill="0" applyBorder="0" applyAlignment="0" applyProtection="0">
      <alignment vertical="center"/>
    </xf>
    <xf numFmtId="0" fontId="86" fillId="45" borderId="0" applyNumberFormat="0" applyBorder="0" applyAlignment="0" applyProtection="0">
      <alignment vertical="center"/>
    </xf>
    <xf numFmtId="0" fontId="86" fillId="45" borderId="0" applyNumberFormat="0" applyBorder="0" applyAlignment="0" applyProtection="0">
      <alignment vertical="center"/>
    </xf>
    <xf numFmtId="0" fontId="86" fillId="45" borderId="0" applyNumberFormat="0" applyBorder="0" applyAlignment="0" applyProtection="0">
      <alignment vertical="center"/>
    </xf>
    <xf numFmtId="0" fontId="86" fillId="45" borderId="0" applyNumberFormat="0" applyBorder="0" applyAlignment="0" applyProtection="0">
      <alignment vertical="center"/>
    </xf>
    <xf numFmtId="0" fontId="86" fillId="45" borderId="0" applyNumberFormat="0" applyBorder="0" applyAlignment="0" applyProtection="0">
      <alignment vertical="center"/>
    </xf>
    <xf numFmtId="0" fontId="86" fillId="45" borderId="0" applyNumberFormat="0" applyBorder="0" applyAlignment="0" applyProtection="0">
      <alignment vertical="center"/>
    </xf>
    <xf numFmtId="0" fontId="86" fillId="45" borderId="0" applyNumberFormat="0" applyBorder="0" applyAlignment="0" applyProtection="0">
      <alignment vertical="center"/>
    </xf>
    <xf numFmtId="0" fontId="86" fillId="45" borderId="0" applyNumberFormat="0" applyBorder="0" applyAlignment="0" applyProtection="0">
      <alignment vertical="center"/>
    </xf>
    <xf numFmtId="0" fontId="95" fillId="49" borderId="0" applyNumberFormat="0" applyBorder="0" applyAlignment="0" applyProtection="0">
      <alignment vertical="center"/>
    </xf>
    <xf numFmtId="0" fontId="8" fillId="0" borderId="0">
      <alignment vertical="center"/>
    </xf>
    <xf numFmtId="0" fontId="86" fillId="45" borderId="0" applyNumberFormat="0" applyBorder="0" applyAlignment="0" applyProtection="0">
      <alignment vertical="center"/>
    </xf>
    <xf numFmtId="0" fontId="95" fillId="49" borderId="0" applyNumberFormat="0" applyBorder="0" applyAlignment="0" applyProtection="0">
      <alignment vertical="center"/>
    </xf>
    <xf numFmtId="0" fontId="95" fillId="49" borderId="0" applyNumberFormat="0" applyBorder="0" applyAlignment="0" applyProtection="0">
      <alignment vertical="center"/>
    </xf>
    <xf numFmtId="0" fontId="86" fillId="49" borderId="0" applyNumberFormat="0" applyBorder="0" applyAlignment="0" applyProtection="0">
      <alignment vertical="center"/>
    </xf>
    <xf numFmtId="0" fontId="86" fillId="49" borderId="0" applyNumberFormat="0" applyBorder="0" applyAlignment="0" applyProtection="0">
      <alignment vertical="center"/>
    </xf>
    <xf numFmtId="0" fontId="86" fillId="49" borderId="0" applyNumberFormat="0" applyBorder="0" applyAlignment="0" applyProtection="0">
      <alignment vertical="center"/>
    </xf>
    <xf numFmtId="0" fontId="86" fillId="49" borderId="0" applyNumberFormat="0" applyBorder="0" applyAlignment="0" applyProtection="0">
      <alignment vertical="center"/>
    </xf>
    <xf numFmtId="0" fontId="86" fillId="49" borderId="0" applyNumberFormat="0" applyBorder="0" applyAlignment="0" applyProtection="0">
      <alignment vertical="center"/>
    </xf>
    <xf numFmtId="0" fontId="86" fillId="49" borderId="0" applyNumberFormat="0" applyBorder="0" applyAlignment="0" applyProtection="0">
      <alignment vertical="center"/>
    </xf>
    <xf numFmtId="0" fontId="86" fillId="49" borderId="0" applyNumberFormat="0" applyBorder="0" applyAlignment="0" applyProtection="0">
      <alignment vertical="center"/>
    </xf>
    <xf numFmtId="0" fontId="8" fillId="0" borderId="0">
      <alignment vertical="center"/>
    </xf>
    <xf numFmtId="0" fontId="95" fillId="45" borderId="0" applyNumberFormat="0" applyBorder="0" applyAlignment="0" applyProtection="0">
      <alignment vertical="center"/>
    </xf>
    <xf numFmtId="0" fontId="95" fillId="45" borderId="0" applyNumberFormat="0" applyBorder="0" applyAlignment="0" applyProtection="0">
      <alignment vertical="center"/>
    </xf>
    <xf numFmtId="0" fontId="95" fillId="45" borderId="0" applyNumberFormat="0" applyBorder="0" applyAlignment="0" applyProtection="0">
      <alignment vertical="center"/>
    </xf>
    <xf numFmtId="0" fontId="95" fillId="45" borderId="0" applyNumberFormat="0" applyBorder="0" applyAlignment="0" applyProtection="0">
      <alignment vertical="center"/>
    </xf>
    <xf numFmtId="0" fontId="95" fillId="45" borderId="0" applyNumberFormat="0" applyBorder="0" applyAlignment="0" applyProtection="0">
      <alignment vertical="center"/>
    </xf>
    <xf numFmtId="0" fontId="0" fillId="0" borderId="0">
      <alignment vertical="center"/>
    </xf>
    <xf numFmtId="0" fontId="95" fillId="45" borderId="0" applyNumberFormat="0" applyBorder="0" applyAlignment="0" applyProtection="0">
      <alignment vertical="center"/>
    </xf>
    <xf numFmtId="0" fontId="95" fillId="45" borderId="0" applyNumberFormat="0" applyBorder="0" applyAlignment="0" applyProtection="0">
      <alignment vertical="center"/>
    </xf>
    <xf numFmtId="0" fontId="78" fillId="39" borderId="0" applyNumberFormat="0" applyBorder="0" applyAlignment="0" applyProtection="0">
      <alignment vertical="center"/>
    </xf>
    <xf numFmtId="0" fontId="81" fillId="45" borderId="0" applyNumberFormat="0" applyBorder="0" applyAlignment="0" applyProtection="0">
      <alignment vertical="center"/>
    </xf>
    <xf numFmtId="0" fontId="86" fillId="49" borderId="0" applyNumberFormat="0" applyBorder="0" applyAlignment="0" applyProtection="0">
      <alignment vertical="center"/>
    </xf>
    <xf numFmtId="0" fontId="8" fillId="0" borderId="0">
      <alignment vertical="center"/>
    </xf>
    <xf numFmtId="0" fontId="102" fillId="52" borderId="32" applyNumberFormat="0" applyAlignment="0" applyProtection="0">
      <alignment vertical="center"/>
    </xf>
    <xf numFmtId="0" fontId="8" fillId="0" borderId="0">
      <alignment vertical="center"/>
    </xf>
    <xf numFmtId="0" fontId="86" fillId="49" borderId="0" applyNumberFormat="0" applyBorder="0" applyAlignment="0" applyProtection="0">
      <alignment vertical="center"/>
    </xf>
    <xf numFmtId="0" fontId="100" fillId="0" borderId="0">
      <alignment vertical="center"/>
    </xf>
    <xf numFmtId="0" fontId="8" fillId="0" borderId="0">
      <alignment vertical="center"/>
    </xf>
    <xf numFmtId="0" fontId="102" fillId="52" borderId="32" applyNumberFormat="0" applyAlignment="0" applyProtection="0">
      <alignment vertical="center"/>
    </xf>
    <xf numFmtId="0" fontId="10" fillId="0" borderId="0">
      <alignment vertical="center"/>
    </xf>
    <xf numFmtId="0" fontId="10" fillId="0" borderId="0">
      <alignment vertical="center"/>
    </xf>
    <xf numFmtId="0" fontId="86" fillId="49" borderId="0" applyNumberFormat="0" applyBorder="0" applyAlignment="0" applyProtection="0">
      <alignment vertical="center"/>
    </xf>
    <xf numFmtId="0" fontId="10" fillId="0" borderId="0">
      <alignment vertical="center"/>
    </xf>
    <xf numFmtId="0" fontId="86" fillId="4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2" fillId="0" borderId="2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77" fillId="38" borderId="0" applyNumberFormat="0" applyBorder="0" applyAlignment="0" applyProtection="0">
      <alignment vertical="center"/>
    </xf>
    <xf numFmtId="0" fontId="8" fillId="0" borderId="0">
      <alignment vertical="center"/>
    </xf>
    <xf numFmtId="0" fontId="0" fillId="0" borderId="0">
      <alignment vertical="center"/>
    </xf>
    <xf numFmtId="0" fontId="0" fillId="0" borderId="0">
      <alignment vertical="center"/>
    </xf>
    <xf numFmtId="0" fontId="91" fillId="44" borderId="31" applyNumberFormat="0" applyAlignment="0" applyProtection="0">
      <alignment vertical="center"/>
    </xf>
    <xf numFmtId="0" fontId="119"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40" borderId="35" applyNumberFormat="0" applyFont="0" applyAlignment="0" applyProtection="0">
      <alignment vertical="center"/>
    </xf>
    <xf numFmtId="0" fontId="8" fillId="0" borderId="0">
      <alignment vertical="center"/>
    </xf>
    <xf numFmtId="0" fontId="0" fillId="0" borderId="0">
      <alignment vertical="center"/>
    </xf>
    <xf numFmtId="0" fontId="0" fillId="40" borderId="35" applyNumberFormat="0" applyFont="0" applyAlignment="0" applyProtection="0">
      <alignment vertical="center"/>
    </xf>
    <xf numFmtId="0" fontId="8" fillId="0" borderId="0">
      <alignment vertical="center"/>
    </xf>
    <xf numFmtId="0" fontId="8" fillId="0" borderId="0"/>
    <xf numFmtId="0" fontId="8" fillId="0" borderId="0">
      <alignment vertical="center"/>
    </xf>
    <xf numFmtId="0" fontId="0" fillId="0" borderId="0">
      <alignment vertical="center"/>
    </xf>
    <xf numFmtId="0" fontId="0" fillId="40" borderId="35" applyNumberFormat="0" applyFont="0" applyAlignment="0" applyProtection="0">
      <alignment vertical="center"/>
    </xf>
    <xf numFmtId="0" fontId="8" fillId="0" borderId="0">
      <alignment vertical="center"/>
    </xf>
    <xf numFmtId="0" fontId="8" fillId="0" borderId="0">
      <alignment vertical="center"/>
    </xf>
    <xf numFmtId="0" fontId="78" fillId="39" borderId="0" applyNumberFormat="0" applyBorder="0" applyAlignment="0" applyProtection="0">
      <alignment vertical="center"/>
    </xf>
    <xf numFmtId="0" fontId="8" fillId="0" borderId="0">
      <alignment vertical="center"/>
    </xf>
    <xf numFmtId="0" fontId="70" fillId="61" borderId="0" applyNumberFormat="0" applyBorder="0" applyAlignment="0" applyProtection="0">
      <alignment vertical="center"/>
    </xf>
    <xf numFmtId="0" fontId="8" fillId="0" borderId="0">
      <alignment vertical="center"/>
    </xf>
    <xf numFmtId="0" fontId="78" fillId="3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0" fillId="53" borderId="0" applyNumberFormat="0" applyBorder="0" applyAlignment="0" applyProtection="0">
      <alignment vertical="center"/>
    </xf>
    <xf numFmtId="0" fontId="8" fillId="0" borderId="0">
      <alignment vertical="center"/>
    </xf>
    <xf numFmtId="0" fontId="8" fillId="0" borderId="0">
      <alignment vertical="center"/>
    </xf>
    <xf numFmtId="1" fontId="80" fillId="0" borderId="26" applyFill="0" applyProtection="0">
      <alignment horizontal="center" vertical="center"/>
    </xf>
    <xf numFmtId="0" fontId="8" fillId="0" borderId="0">
      <alignment vertical="center"/>
    </xf>
    <xf numFmtId="1" fontId="80" fillId="0" borderId="26" applyFill="0" applyProtection="0">
      <alignment horizontal="center"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9" fillId="41" borderId="30"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2" fillId="38" borderId="0" applyNumberFormat="0" applyBorder="0" applyAlignment="0" applyProtection="0">
      <alignment vertical="center"/>
    </xf>
    <xf numFmtId="0" fontId="102" fillId="52" borderId="3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1" fillId="44" borderId="31" applyNumberFormat="0" applyAlignment="0" applyProtection="0">
      <alignment vertical="center"/>
    </xf>
    <xf numFmtId="0" fontId="8" fillId="0" borderId="0">
      <alignment vertical="center"/>
    </xf>
    <xf numFmtId="0" fontId="8" fillId="0" borderId="0">
      <alignment vertical="center"/>
    </xf>
    <xf numFmtId="0" fontId="91" fillId="44" borderId="31" applyNumberFormat="0" applyAlignment="0" applyProtection="0">
      <alignment vertical="center"/>
    </xf>
    <xf numFmtId="0" fontId="89" fillId="41" borderId="30" applyNumberFormat="0" applyAlignment="0" applyProtection="0">
      <alignment vertical="center"/>
    </xf>
    <xf numFmtId="178" fontId="0" fillId="0" borderId="0" applyFont="0" applyFill="0" applyBorder="0" applyAlignment="0" applyProtection="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91" fillId="44" borderId="3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102" fillId="52" borderId="3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9" fillId="41" borderId="30" applyNumberFormat="0" applyAlignment="0" applyProtection="0">
      <alignment vertical="center"/>
    </xf>
    <xf numFmtId="0" fontId="8" fillId="0" borderId="0">
      <alignment vertical="center"/>
    </xf>
    <xf numFmtId="0" fontId="89" fillId="41" borderId="30" applyNumberFormat="0" applyAlignment="0" applyProtection="0">
      <alignment vertical="center"/>
    </xf>
    <xf numFmtId="0" fontId="78" fillId="39" borderId="0" applyNumberFormat="0" applyBorder="0" applyAlignment="0" applyProtection="0">
      <alignment vertical="center"/>
    </xf>
    <xf numFmtId="0" fontId="0" fillId="0" borderId="0">
      <alignment vertical="center"/>
    </xf>
    <xf numFmtId="0" fontId="78" fillId="39" borderId="0" applyNumberFormat="0" applyBorder="0" applyAlignment="0" applyProtection="0">
      <alignment vertical="center"/>
    </xf>
    <xf numFmtId="0" fontId="0" fillId="0" borderId="0">
      <alignment vertical="center"/>
    </xf>
    <xf numFmtId="0" fontId="78" fillId="3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5" fillId="65" borderId="0" applyNumberFormat="0" applyBorder="0" applyAlignment="0" applyProtection="0">
      <alignment vertical="center"/>
    </xf>
    <xf numFmtId="0" fontId="8" fillId="0" borderId="0">
      <alignment vertical="center"/>
    </xf>
    <xf numFmtId="0" fontId="8" fillId="0" borderId="0">
      <alignment vertical="center"/>
    </xf>
    <xf numFmtId="0" fontId="91" fillId="44" borderId="3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0" fillId="0" borderId="0">
      <alignment vertical="center"/>
    </xf>
    <xf numFmtId="0" fontId="8" fillId="0" borderId="0">
      <alignment vertical="center"/>
    </xf>
    <xf numFmtId="0" fontId="8" fillId="0" borderId="0">
      <alignment vertical="center"/>
    </xf>
    <xf numFmtId="0" fontId="8" fillId="0" borderId="0">
      <alignment vertical="center"/>
    </xf>
    <xf numFmtId="0" fontId="89" fillId="41" borderId="30" applyNumberFormat="0" applyAlignment="0" applyProtection="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5" fillId="0" borderId="27" applyNumberFormat="0" applyFill="0" applyAlignment="0" applyProtection="0">
      <alignment vertical="center"/>
    </xf>
    <xf numFmtId="0" fontId="77" fillId="43" borderId="0" applyNumberFormat="0" applyBorder="0" applyAlignment="0" applyProtection="0">
      <alignment vertical="center"/>
    </xf>
    <xf numFmtId="0" fontId="0" fillId="0" borderId="0">
      <alignment vertical="center"/>
    </xf>
    <xf numFmtId="0" fontId="0" fillId="0" borderId="0">
      <alignment vertical="center"/>
    </xf>
    <xf numFmtId="0" fontId="10" fillId="0" borderId="0" applyAlignment="0"/>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0" fillId="0" borderId="0">
      <alignment vertical="center"/>
    </xf>
    <xf numFmtId="0" fontId="0" fillId="0" borderId="0">
      <alignment vertical="center"/>
    </xf>
    <xf numFmtId="0" fontId="98" fillId="0" borderId="1">
      <alignment horizontal="left" vertical="center"/>
    </xf>
    <xf numFmtId="0" fontId="0" fillId="40" borderId="35" applyNumberFormat="0" applyFont="0" applyAlignment="0" applyProtection="0">
      <alignment vertical="center"/>
    </xf>
    <xf numFmtId="0" fontId="98" fillId="0" borderId="1">
      <alignment horizontal="left" vertical="center"/>
    </xf>
    <xf numFmtId="0" fontId="98" fillId="0" borderId="1">
      <alignment horizontal="left" vertical="center"/>
    </xf>
    <xf numFmtId="0" fontId="0" fillId="40" borderId="35" applyNumberFormat="0" applyFont="0" applyAlignment="0" applyProtection="0">
      <alignment vertical="center"/>
    </xf>
    <xf numFmtId="0" fontId="98" fillId="0" borderId="1">
      <alignment horizontal="left" vertical="center"/>
    </xf>
    <xf numFmtId="0" fontId="98" fillId="0" borderId="1">
      <alignment horizontal="lef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92" fillId="41" borderId="32" applyNumberFormat="0" applyAlignment="0" applyProtection="0">
      <alignment vertical="center"/>
    </xf>
    <xf numFmtId="0" fontId="8" fillId="0" borderId="0">
      <alignment vertical="center"/>
    </xf>
    <xf numFmtId="1" fontId="80" fillId="0" borderId="26" applyFill="0" applyProtection="0">
      <alignment horizontal="center" vertical="center"/>
    </xf>
    <xf numFmtId="0" fontId="8" fillId="0" borderId="0">
      <alignment vertical="center"/>
    </xf>
    <xf numFmtId="0" fontId="92" fillId="41" borderId="32" applyNumberFormat="0" applyAlignment="0" applyProtection="0">
      <alignment vertical="center"/>
    </xf>
    <xf numFmtId="0" fontId="8" fillId="0" borderId="0">
      <alignment vertical="center"/>
    </xf>
    <xf numFmtId="41" fontId="0" fillId="0" borderId="0" applyFont="0" applyFill="0" applyBorder="0" applyAlignment="0" applyProtection="0">
      <alignment vertical="center"/>
    </xf>
    <xf numFmtId="0" fontId="8" fillId="0" borderId="0">
      <alignment vertical="center"/>
    </xf>
    <xf numFmtId="0" fontId="94"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77" fillId="38" borderId="0" applyNumberFormat="0" applyBorder="0" applyAlignment="0" applyProtection="0">
      <alignment vertical="center"/>
    </xf>
    <xf numFmtId="0" fontId="77" fillId="38" borderId="0" applyNumberFormat="0" applyBorder="0" applyAlignment="0" applyProtection="0">
      <alignment vertical="center"/>
    </xf>
    <xf numFmtId="0" fontId="77" fillId="38" borderId="0" applyNumberFormat="0" applyBorder="0" applyAlignment="0" applyProtection="0">
      <alignment vertical="center"/>
    </xf>
    <xf numFmtId="0" fontId="77" fillId="38" borderId="0" applyNumberFormat="0" applyBorder="0" applyAlignment="0" applyProtection="0">
      <alignment vertical="center"/>
    </xf>
    <xf numFmtId="0" fontId="77" fillId="38" borderId="0" applyNumberFormat="0" applyBorder="0" applyAlignment="0" applyProtection="0">
      <alignment vertical="center"/>
    </xf>
    <xf numFmtId="0" fontId="77" fillId="38" borderId="0" applyNumberFormat="0" applyBorder="0" applyAlignment="0" applyProtection="0">
      <alignment vertical="center"/>
    </xf>
    <xf numFmtId="0" fontId="77" fillId="38" borderId="0" applyNumberFormat="0" applyBorder="0" applyAlignment="0" applyProtection="0">
      <alignment vertical="center"/>
    </xf>
    <xf numFmtId="0" fontId="80" fillId="0" borderId="3" applyNumberFormat="0" applyFill="0" applyProtection="0">
      <alignment horizontal="left" vertical="center"/>
    </xf>
    <xf numFmtId="0" fontId="82" fillId="38" borderId="0" applyNumberFormat="0" applyBorder="0" applyAlignment="0" applyProtection="0">
      <alignment vertical="center"/>
    </xf>
    <xf numFmtId="0" fontId="77" fillId="38" borderId="0" applyNumberFormat="0" applyBorder="0" applyAlignment="0" applyProtection="0">
      <alignment vertical="center"/>
    </xf>
    <xf numFmtId="0" fontId="82" fillId="43" borderId="0" applyNumberFormat="0" applyBorder="0" applyAlignment="0" applyProtection="0">
      <alignment vertical="center"/>
    </xf>
    <xf numFmtId="0" fontId="82" fillId="43" borderId="0" applyNumberFormat="0" applyBorder="0" applyAlignment="0" applyProtection="0">
      <alignment vertical="center"/>
    </xf>
    <xf numFmtId="0" fontId="82" fillId="43" borderId="0" applyNumberFormat="0" applyBorder="0" applyAlignment="0" applyProtection="0">
      <alignment vertical="center"/>
    </xf>
    <xf numFmtId="0" fontId="77" fillId="43" borderId="0" applyNumberFormat="0" applyBorder="0" applyAlignment="0" applyProtection="0">
      <alignment vertical="center"/>
    </xf>
    <xf numFmtId="0" fontId="77" fillId="43" borderId="0" applyNumberFormat="0" applyBorder="0" applyAlignment="0" applyProtection="0">
      <alignment vertical="center"/>
    </xf>
    <xf numFmtId="0" fontId="77" fillId="43" borderId="0" applyNumberFormat="0" applyBorder="0" applyAlignment="0" applyProtection="0">
      <alignment vertical="center"/>
    </xf>
    <xf numFmtId="0" fontId="77" fillId="43" borderId="0" applyNumberFormat="0" applyBorder="0" applyAlignment="0" applyProtection="0">
      <alignment vertical="center"/>
    </xf>
    <xf numFmtId="0" fontId="77" fillId="43" borderId="0" applyNumberFormat="0" applyBorder="0" applyAlignment="0" applyProtection="0">
      <alignment vertical="center"/>
    </xf>
    <xf numFmtId="0" fontId="77" fillId="43" borderId="0" applyNumberFormat="0" applyBorder="0" applyAlignment="0" applyProtection="0">
      <alignment vertical="center"/>
    </xf>
    <xf numFmtId="0" fontId="77" fillId="43" borderId="0" applyNumberFormat="0" applyBorder="0" applyAlignment="0" applyProtection="0">
      <alignment vertical="center"/>
    </xf>
    <xf numFmtId="0" fontId="84" fillId="0" borderId="0" applyNumberFormat="0" applyFill="0" applyBorder="0" applyAlignment="0" applyProtection="0">
      <alignment vertical="center"/>
    </xf>
    <xf numFmtId="0" fontId="77" fillId="43" borderId="0" applyNumberFormat="0" applyBorder="0" applyAlignment="0" applyProtection="0">
      <alignment vertical="center"/>
    </xf>
    <xf numFmtId="0" fontId="84" fillId="0" borderId="0" applyNumberFormat="0" applyFill="0" applyBorder="0" applyAlignment="0" applyProtection="0">
      <alignment vertical="center"/>
    </xf>
    <xf numFmtId="0" fontId="77" fillId="43" borderId="0" applyNumberFormat="0" applyBorder="0" applyAlignment="0" applyProtection="0">
      <alignment vertical="center"/>
    </xf>
    <xf numFmtId="0" fontId="77" fillId="43" borderId="0" applyNumberFormat="0" applyBorder="0" applyAlignment="0" applyProtection="0">
      <alignment vertical="center"/>
    </xf>
    <xf numFmtId="0" fontId="77" fillId="43" borderId="0" applyNumberFormat="0" applyBorder="0" applyAlignment="0" applyProtection="0">
      <alignment vertical="center"/>
    </xf>
    <xf numFmtId="0" fontId="77" fillId="43" borderId="0" applyNumberFormat="0" applyBorder="0" applyAlignment="0" applyProtection="0">
      <alignment vertical="center"/>
    </xf>
    <xf numFmtId="0" fontId="77" fillId="43" borderId="0" applyNumberFormat="0" applyBorder="0" applyAlignment="0" applyProtection="0">
      <alignment vertical="center"/>
    </xf>
    <xf numFmtId="0" fontId="77" fillId="43"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77" fillId="43" borderId="0" applyNumberFormat="0" applyBorder="0" applyAlignment="0" applyProtection="0">
      <alignment vertical="center"/>
    </xf>
    <xf numFmtId="0" fontId="77" fillId="43" borderId="0" applyNumberFormat="0" applyBorder="0" applyAlignment="0" applyProtection="0">
      <alignment vertical="center"/>
    </xf>
    <xf numFmtId="0" fontId="122"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97" fillId="0" borderId="0" applyNumberFormat="0" applyFill="0" applyBorder="0" applyAlignment="0" applyProtection="0">
      <alignment vertical="center"/>
    </xf>
    <xf numFmtId="0" fontId="72" fillId="0" borderId="40" applyNumberFormat="0" applyFill="0" applyAlignment="0" applyProtection="0">
      <alignment vertical="center"/>
    </xf>
    <xf numFmtId="0" fontId="91" fillId="44" borderId="31" applyNumberFormat="0" applyAlignment="0" applyProtection="0">
      <alignment vertical="center"/>
    </xf>
    <xf numFmtId="0" fontId="72" fillId="0" borderId="25" applyNumberFormat="0" applyFill="0" applyAlignment="0" applyProtection="0">
      <alignment vertical="center"/>
    </xf>
    <xf numFmtId="0" fontId="91" fillId="44" borderId="31" applyNumberFormat="0" applyAlignment="0" applyProtection="0">
      <alignment vertical="center"/>
    </xf>
    <xf numFmtId="0" fontId="72" fillId="0" borderId="25" applyNumberFormat="0" applyFill="0" applyAlignment="0" applyProtection="0">
      <alignment vertical="center"/>
    </xf>
    <xf numFmtId="0" fontId="91" fillId="44" borderId="31" applyNumberFormat="0" applyAlignment="0" applyProtection="0">
      <alignment vertical="center"/>
    </xf>
    <xf numFmtId="0" fontId="72" fillId="0" borderId="25" applyNumberFormat="0" applyFill="0" applyAlignment="0" applyProtection="0">
      <alignment vertical="center"/>
    </xf>
    <xf numFmtId="0" fontId="91" fillId="44" borderId="31" applyNumberFormat="0" applyAlignment="0" applyProtection="0">
      <alignment vertical="center"/>
    </xf>
    <xf numFmtId="0" fontId="72" fillId="0" borderId="25" applyNumberFormat="0" applyFill="0" applyAlignment="0" applyProtection="0">
      <alignment vertical="center"/>
    </xf>
    <xf numFmtId="0" fontId="91" fillId="44" borderId="31" applyNumberFormat="0" applyAlignment="0" applyProtection="0">
      <alignment vertical="center"/>
    </xf>
    <xf numFmtId="0" fontId="72" fillId="0" borderId="40" applyNumberFormat="0" applyFill="0" applyAlignment="0" applyProtection="0">
      <alignment vertical="center"/>
    </xf>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97" fillId="0" borderId="0" applyNumberFormat="0" applyFill="0" applyBorder="0" applyAlignment="0" applyProtection="0">
      <alignment vertical="center"/>
    </xf>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97" fillId="0" borderId="0" applyNumberFormat="0" applyFill="0" applyBorder="0" applyAlignment="0" applyProtection="0">
      <alignment vertical="center"/>
    </xf>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72" fillId="0" borderId="25" applyNumberFormat="0" applyFill="0" applyAlignment="0" applyProtection="0">
      <alignment vertical="center"/>
    </xf>
    <xf numFmtId="4" fontId="0" fillId="0" borderId="0" applyFont="0" applyFill="0" applyBorder="0" applyAlignment="0" applyProtection="0">
      <alignment vertical="center"/>
    </xf>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92" fillId="41" borderId="32" applyNumberFormat="0" applyAlignment="0" applyProtection="0">
      <alignment vertical="center"/>
    </xf>
    <xf numFmtId="0" fontId="92" fillId="41" borderId="32" applyNumberFormat="0" applyAlignment="0" applyProtection="0">
      <alignment vertical="center"/>
    </xf>
    <xf numFmtId="0" fontId="92" fillId="41" borderId="32" applyNumberFormat="0" applyAlignment="0" applyProtection="0">
      <alignment vertical="center"/>
    </xf>
    <xf numFmtId="0" fontId="92" fillId="41" borderId="32" applyNumberFormat="0" applyAlignment="0" applyProtection="0">
      <alignment vertical="center"/>
    </xf>
    <xf numFmtId="0" fontId="92" fillId="41" borderId="32" applyNumberFormat="0" applyAlignment="0" applyProtection="0">
      <alignment vertical="center"/>
    </xf>
    <xf numFmtId="0" fontId="92" fillId="41" borderId="32" applyNumberFormat="0" applyAlignment="0" applyProtection="0">
      <alignment vertical="center"/>
    </xf>
    <xf numFmtId="0" fontId="92" fillId="41" borderId="32" applyNumberFormat="0" applyAlignment="0" applyProtection="0">
      <alignment vertical="center"/>
    </xf>
    <xf numFmtId="0" fontId="92" fillId="41" borderId="32" applyNumberFormat="0" applyAlignment="0" applyProtection="0">
      <alignment vertical="center"/>
    </xf>
    <xf numFmtId="0" fontId="92" fillId="41" borderId="32" applyNumberFormat="0" applyAlignment="0" applyProtection="0">
      <alignment vertical="center"/>
    </xf>
    <xf numFmtId="0" fontId="92" fillId="41" borderId="32" applyNumberFormat="0" applyAlignment="0" applyProtection="0">
      <alignment vertical="center"/>
    </xf>
    <xf numFmtId="0" fontId="92" fillId="41" borderId="32" applyNumberFormat="0" applyAlignment="0" applyProtection="0">
      <alignment vertical="center"/>
    </xf>
    <xf numFmtId="0" fontId="92" fillId="41" borderId="32" applyNumberFormat="0" applyAlignment="0" applyProtection="0">
      <alignment vertical="center"/>
    </xf>
    <xf numFmtId="0" fontId="92" fillId="41" borderId="32" applyNumberFormat="0" applyAlignment="0" applyProtection="0">
      <alignment vertical="center"/>
    </xf>
    <xf numFmtId="0" fontId="92" fillId="41" borderId="32" applyNumberFormat="0" applyAlignment="0" applyProtection="0">
      <alignment vertical="center"/>
    </xf>
    <xf numFmtId="0" fontId="92" fillId="41" borderId="32" applyNumberFormat="0" applyAlignment="0" applyProtection="0">
      <alignment vertical="center"/>
    </xf>
    <xf numFmtId="0" fontId="92" fillId="41" borderId="32" applyNumberFormat="0" applyAlignment="0" applyProtection="0">
      <alignment vertical="center"/>
    </xf>
    <xf numFmtId="0" fontId="91" fillId="44" borderId="31" applyNumberFormat="0" applyAlignment="0" applyProtection="0">
      <alignment vertical="center"/>
    </xf>
    <xf numFmtId="0" fontId="91" fillId="44" borderId="31" applyNumberFormat="0" applyAlignment="0" applyProtection="0">
      <alignment vertical="center"/>
    </xf>
    <xf numFmtId="0" fontId="91" fillId="44" borderId="31" applyNumberFormat="0" applyAlignment="0" applyProtection="0">
      <alignment vertical="center"/>
    </xf>
    <xf numFmtId="0" fontId="91" fillId="44" borderId="31" applyNumberFormat="0" applyAlignment="0" applyProtection="0">
      <alignment vertical="center"/>
    </xf>
    <xf numFmtId="0" fontId="91" fillId="44" borderId="31" applyNumberFormat="0" applyAlignment="0" applyProtection="0">
      <alignment vertical="center"/>
    </xf>
    <xf numFmtId="0" fontId="91" fillId="44" borderId="31" applyNumberFormat="0" applyAlignment="0" applyProtection="0">
      <alignment vertical="center"/>
    </xf>
    <xf numFmtId="0" fontId="91" fillId="44" borderId="31" applyNumberFormat="0" applyAlignment="0" applyProtection="0">
      <alignment vertical="center"/>
    </xf>
    <xf numFmtId="0" fontId="91" fillId="44" borderId="31" applyNumberFormat="0" applyAlignment="0" applyProtection="0">
      <alignment vertical="center"/>
    </xf>
    <xf numFmtId="0" fontId="91" fillId="44" borderId="31" applyNumberFormat="0" applyAlignment="0" applyProtection="0">
      <alignment vertical="center"/>
    </xf>
    <xf numFmtId="0" fontId="91" fillId="44" borderId="31" applyNumberFormat="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74" fillId="0" borderId="26" applyNumberFormat="0" applyFill="0" applyProtection="0">
      <alignment horizontal="left" vertical="center"/>
    </xf>
    <xf numFmtId="0" fontId="74" fillId="0" borderId="26" applyNumberFormat="0" applyFill="0" applyProtection="0">
      <alignment horizontal="left" vertical="center"/>
    </xf>
    <xf numFmtId="0" fontId="74" fillId="0" borderId="26" applyNumberFormat="0" applyFill="0" applyProtection="0">
      <alignment horizontal="left" vertical="center"/>
    </xf>
    <xf numFmtId="0" fontId="74" fillId="0" borderId="26" applyNumberFormat="0" applyFill="0" applyProtection="0">
      <alignment horizontal="left" vertical="center"/>
    </xf>
    <xf numFmtId="0" fontId="74" fillId="0" borderId="26" applyNumberFormat="0" applyFill="0" applyProtection="0">
      <alignment horizontal="left" vertical="center"/>
    </xf>
    <xf numFmtId="0" fontId="74" fillId="0" borderId="26" applyNumberFormat="0" applyFill="0" applyProtection="0">
      <alignment horizontal="left" vertical="center"/>
    </xf>
    <xf numFmtId="0" fontId="74" fillId="0" borderId="26" applyNumberFormat="0" applyFill="0" applyProtection="0">
      <alignment horizontal="lef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75" fillId="0" borderId="27" applyNumberFormat="0" applyFill="0" applyAlignment="0" applyProtection="0">
      <alignment vertical="center"/>
    </xf>
    <xf numFmtId="0" fontId="75" fillId="0" borderId="27" applyNumberFormat="0" applyFill="0" applyAlignment="0" applyProtection="0">
      <alignment vertical="center"/>
    </xf>
    <xf numFmtId="0" fontId="75" fillId="0" borderId="27" applyNumberFormat="0" applyFill="0" applyAlignment="0" applyProtection="0">
      <alignment vertical="center"/>
    </xf>
    <xf numFmtId="0" fontId="75" fillId="0" borderId="27" applyNumberFormat="0" applyFill="0" applyAlignment="0" applyProtection="0">
      <alignment vertical="center"/>
    </xf>
    <xf numFmtId="0" fontId="75" fillId="0" borderId="27" applyNumberFormat="0" applyFill="0" applyAlignment="0" applyProtection="0">
      <alignment vertical="center"/>
    </xf>
    <xf numFmtId="0" fontId="75" fillId="0" borderId="27" applyNumberFormat="0" applyFill="0" applyAlignment="0" applyProtection="0">
      <alignment vertical="center"/>
    </xf>
    <xf numFmtId="0" fontId="75" fillId="0" borderId="27" applyNumberFormat="0" applyFill="0" applyAlignment="0" applyProtection="0">
      <alignment vertical="center"/>
    </xf>
    <xf numFmtId="0" fontId="75" fillId="0" borderId="27" applyNumberFormat="0" applyFill="0" applyAlignment="0" applyProtection="0">
      <alignment vertical="center"/>
    </xf>
    <xf numFmtId="0" fontId="75" fillId="0" borderId="27" applyNumberFormat="0" applyFill="0" applyAlignment="0" applyProtection="0">
      <alignment vertical="center"/>
    </xf>
    <xf numFmtId="0" fontId="75" fillId="0" borderId="27" applyNumberFormat="0" applyFill="0" applyAlignment="0" applyProtection="0">
      <alignment vertical="center"/>
    </xf>
    <xf numFmtId="0" fontId="75" fillId="0" borderId="27" applyNumberFormat="0" applyFill="0" applyAlignment="0" applyProtection="0">
      <alignment vertical="center"/>
    </xf>
    <xf numFmtId="0" fontId="75" fillId="0" borderId="27" applyNumberFormat="0" applyFill="0" applyAlignment="0" applyProtection="0">
      <alignment vertical="center"/>
    </xf>
    <xf numFmtId="0" fontId="75" fillId="0" borderId="27" applyNumberFormat="0" applyFill="0" applyAlignment="0" applyProtection="0">
      <alignment vertical="center"/>
    </xf>
    <xf numFmtId="0" fontId="100" fillId="0" borderId="0">
      <alignment vertical="center"/>
    </xf>
    <xf numFmtId="43" fontId="0" fillId="0" borderId="0" applyFont="0" applyFill="0" applyBorder="0" applyAlignment="0" applyProtection="0">
      <alignment vertical="center"/>
    </xf>
    <xf numFmtId="0" fontId="102" fillId="52" borderId="32" applyNumberFormat="0" applyAlignment="0" applyProtection="0">
      <alignment vertical="center"/>
    </xf>
    <xf numFmtId="19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70" fillId="64" borderId="0" applyNumberFormat="0" applyBorder="0" applyAlignment="0" applyProtection="0">
      <alignment vertical="center"/>
    </xf>
    <xf numFmtId="43" fontId="0" fillId="0" borderId="0" applyFont="0" applyFill="0" applyBorder="0" applyAlignment="0" applyProtection="0">
      <alignment vertical="center"/>
    </xf>
    <xf numFmtId="0" fontId="105" fillId="66" borderId="0" applyNumberFormat="0" applyBorder="0" applyAlignment="0" applyProtection="0">
      <alignment vertical="center"/>
    </xf>
    <xf numFmtId="0" fontId="105" fillId="66" borderId="0" applyNumberFormat="0" applyBorder="0" applyAlignment="0" applyProtection="0">
      <alignment vertical="center"/>
    </xf>
    <xf numFmtId="0" fontId="105" fillId="59" borderId="0" applyNumberFormat="0" applyBorder="0" applyAlignment="0" applyProtection="0">
      <alignment vertical="center"/>
    </xf>
    <xf numFmtId="0" fontId="105" fillId="65" borderId="0" applyNumberFormat="0" applyBorder="0" applyAlignment="0" applyProtection="0">
      <alignment vertical="center"/>
    </xf>
    <xf numFmtId="0" fontId="70" fillId="53" borderId="0" applyNumberFormat="0" applyBorder="0" applyAlignment="0" applyProtection="0">
      <alignment vertical="center"/>
    </xf>
    <xf numFmtId="0" fontId="70" fillId="53" borderId="0" applyNumberFormat="0" applyBorder="0" applyAlignment="0" applyProtection="0">
      <alignment vertical="center"/>
    </xf>
    <xf numFmtId="0" fontId="70" fillId="53" borderId="0" applyNumberFormat="0" applyBorder="0" applyAlignment="0" applyProtection="0">
      <alignment vertical="center"/>
    </xf>
    <xf numFmtId="0" fontId="70" fillId="36" borderId="0" applyNumberFormat="0" applyBorder="0" applyAlignment="0" applyProtection="0">
      <alignment vertical="center"/>
    </xf>
    <xf numFmtId="0" fontId="70" fillId="67" borderId="0" applyNumberFormat="0" applyBorder="0" applyAlignment="0" applyProtection="0">
      <alignment vertical="center"/>
    </xf>
    <xf numFmtId="0" fontId="70" fillId="67" borderId="0" applyNumberFormat="0" applyBorder="0" applyAlignment="0" applyProtection="0">
      <alignment vertical="center"/>
    </xf>
    <xf numFmtId="0" fontId="70" fillId="51" borderId="0" applyNumberFormat="0" applyBorder="0" applyAlignment="0" applyProtection="0">
      <alignment vertical="center"/>
    </xf>
    <xf numFmtId="0" fontId="70" fillId="51" borderId="0" applyNumberFormat="0" applyBorder="0" applyAlignment="0" applyProtection="0">
      <alignment vertical="center"/>
    </xf>
    <xf numFmtId="0" fontId="70" fillId="35" borderId="0" applyNumberFormat="0" applyBorder="0" applyAlignment="0" applyProtection="0">
      <alignment vertical="center"/>
    </xf>
    <xf numFmtId="0" fontId="70" fillId="56" borderId="0" applyNumberFormat="0" applyBorder="0" applyAlignment="0" applyProtection="0">
      <alignment vertical="center"/>
    </xf>
    <xf numFmtId="0" fontId="78" fillId="39" borderId="0" applyNumberFormat="0" applyBorder="0" applyAlignment="0" applyProtection="0">
      <alignment vertical="center"/>
    </xf>
    <xf numFmtId="0" fontId="70" fillId="56" borderId="0" applyNumberFormat="0" applyBorder="0" applyAlignment="0" applyProtection="0">
      <alignment vertical="center"/>
    </xf>
    <xf numFmtId="0" fontId="70" fillId="56" borderId="0" applyNumberFormat="0" applyBorder="0" applyAlignment="0" applyProtection="0">
      <alignment vertical="center"/>
    </xf>
    <xf numFmtId="0" fontId="78" fillId="39" borderId="0" applyNumberFormat="0" applyBorder="0" applyAlignment="0" applyProtection="0">
      <alignment vertical="center"/>
    </xf>
    <xf numFmtId="0" fontId="70" fillId="56" borderId="0" applyNumberFormat="0" applyBorder="0" applyAlignment="0" applyProtection="0">
      <alignment vertical="center"/>
    </xf>
    <xf numFmtId="0" fontId="70" fillId="64" borderId="0" applyNumberFormat="0" applyBorder="0" applyAlignment="0" applyProtection="0">
      <alignment vertical="center"/>
    </xf>
    <xf numFmtId="0" fontId="70" fillId="64" borderId="0" applyNumberFormat="0" applyBorder="0" applyAlignment="0" applyProtection="0">
      <alignment vertical="center"/>
    </xf>
    <xf numFmtId="0" fontId="70" fillId="37" borderId="0" applyNumberFormat="0" applyBorder="0" applyAlignment="0" applyProtection="0">
      <alignment vertical="center"/>
    </xf>
    <xf numFmtId="0" fontId="70" fillId="36" borderId="0" applyNumberFormat="0" applyBorder="0" applyAlignment="0" applyProtection="0">
      <alignment vertical="center"/>
    </xf>
    <xf numFmtId="0" fontId="70" fillId="36" borderId="0" applyNumberFormat="0" applyBorder="0" applyAlignment="0" applyProtection="0">
      <alignment vertical="center"/>
    </xf>
    <xf numFmtId="0" fontId="70" fillId="36" borderId="0" applyNumberFormat="0" applyBorder="0" applyAlignment="0" applyProtection="0">
      <alignment vertical="center"/>
    </xf>
    <xf numFmtId="0" fontId="70" fillId="36" borderId="0" applyNumberFormat="0" applyBorder="0" applyAlignment="0" applyProtection="0">
      <alignment vertical="center"/>
    </xf>
    <xf numFmtId="0" fontId="70" fillId="36" borderId="0" applyNumberFormat="0" applyBorder="0" applyAlignment="0" applyProtection="0">
      <alignment vertical="center"/>
    </xf>
    <xf numFmtId="0" fontId="70" fillId="68" borderId="0" applyNumberFormat="0" applyBorder="0" applyAlignment="0" applyProtection="0">
      <alignment vertical="center"/>
    </xf>
    <xf numFmtId="0" fontId="70" fillId="68" borderId="0" applyNumberFormat="0" applyBorder="0" applyAlignment="0" applyProtection="0">
      <alignment vertical="center"/>
    </xf>
    <xf numFmtId="176" fontId="80" fillId="0" borderId="26" applyFill="0" applyProtection="0">
      <alignment horizontal="right" vertical="center"/>
    </xf>
    <xf numFmtId="176" fontId="80" fillId="0" borderId="26" applyFill="0" applyProtection="0">
      <alignment horizontal="right" vertical="center"/>
    </xf>
    <xf numFmtId="176" fontId="80" fillId="0" borderId="26" applyFill="0" applyProtection="0">
      <alignment horizontal="right" vertical="center"/>
    </xf>
    <xf numFmtId="176" fontId="80" fillId="0" borderId="26" applyFill="0" applyProtection="0">
      <alignment horizontal="right" vertical="center"/>
    </xf>
    <xf numFmtId="0" fontId="80" fillId="0" borderId="3" applyNumberFormat="0" applyFill="0" applyProtection="0">
      <alignment horizontal="left" vertical="center"/>
    </xf>
    <xf numFmtId="0" fontId="80" fillId="0" borderId="3" applyNumberFormat="0" applyFill="0" applyProtection="0">
      <alignment horizontal="left" vertical="center"/>
    </xf>
    <xf numFmtId="0" fontId="80" fillId="0" borderId="3" applyNumberFormat="0" applyFill="0" applyProtection="0">
      <alignment horizontal="left" vertical="center"/>
    </xf>
    <xf numFmtId="0" fontId="80" fillId="0" borderId="3" applyNumberFormat="0" applyFill="0" applyProtection="0">
      <alignment horizontal="left" vertical="center"/>
    </xf>
    <xf numFmtId="0" fontId="78" fillId="39" borderId="0" applyNumberFormat="0" applyBorder="0" applyAlignment="0" applyProtection="0">
      <alignment vertical="center"/>
    </xf>
    <xf numFmtId="0" fontId="78" fillId="39" borderId="0" applyNumberFormat="0" applyBorder="0" applyAlignment="0" applyProtection="0">
      <alignment vertical="center"/>
    </xf>
    <xf numFmtId="0" fontId="78" fillId="39" borderId="0" applyNumberFormat="0" applyBorder="0" applyAlignment="0" applyProtection="0">
      <alignment vertical="center"/>
    </xf>
    <xf numFmtId="0" fontId="78" fillId="39" borderId="0" applyNumberFormat="0" applyBorder="0" applyAlignment="0" applyProtection="0">
      <alignment vertical="center"/>
    </xf>
    <xf numFmtId="0" fontId="78" fillId="39" borderId="0" applyNumberFormat="0" applyBorder="0" applyAlignment="0" applyProtection="0">
      <alignment vertical="center"/>
    </xf>
    <xf numFmtId="0" fontId="78" fillId="39" borderId="0" applyNumberFormat="0" applyBorder="0" applyAlignment="0" applyProtection="0">
      <alignment vertical="center"/>
    </xf>
    <xf numFmtId="0" fontId="89" fillId="41" borderId="30" applyNumberFormat="0" applyAlignment="0" applyProtection="0">
      <alignment vertical="center"/>
    </xf>
    <xf numFmtId="0" fontId="89" fillId="41" borderId="30" applyNumberFormat="0" applyAlignment="0" applyProtection="0">
      <alignment vertical="center"/>
    </xf>
    <xf numFmtId="0" fontId="89" fillId="41" borderId="30" applyNumberFormat="0" applyAlignment="0" applyProtection="0">
      <alignment vertical="center"/>
    </xf>
    <xf numFmtId="0" fontId="89" fillId="41" borderId="30" applyNumberFormat="0" applyAlignment="0" applyProtection="0">
      <alignment vertical="center"/>
    </xf>
    <xf numFmtId="0" fontId="89" fillId="41" borderId="30" applyNumberFormat="0" applyAlignment="0" applyProtection="0">
      <alignment vertical="center"/>
    </xf>
    <xf numFmtId="0" fontId="89" fillId="41" borderId="30" applyNumberFormat="0" applyAlignment="0" applyProtection="0">
      <alignment vertical="center"/>
    </xf>
    <xf numFmtId="0" fontId="89" fillId="41" borderId="30" applyNumberFormat="0" applyAlignment="0" applyProtection="0">
      <alignment vertical="center"/>
    </xf>
    <xf numFmtId="0" fontId="89" fillId="41" borderId="30" applyNumberFormat="0" applyAlignment="0" applyProtection="0">
      <alignment vertical="center"/>
    </xf>
    <xf numFmtId="41" fontId="0" fillId="0" borderId="0" applyFont="0" applyFill="0" applyBorder="0" applyAlignment="0" applyProtection="0">
      <alignment vertical="center"/>
    </xf>
    <xf numFmtId="0" fontId="89" fillId="41" borderId="30" applyNumberFormat="0" applyAlignment="0" applyProtection="0">
      <alignment vertical="center"/>
    </xf>
    <xf numFmtId="0" fontId="89" fillId="41" borderId="30" applyNumberFormat="0" applyAlignment="0" applyProtection="0">
      <alignment vertical="center"/>
    </xf>
    <xf numFmtId="0" fontId="89" fillId="41" borderId="30" applyNumberFormat="0" applyAlignment="0" applyProtection="0">
      <alignment vertical="center"/>
    </xf>
    <xf numFmtId="0" fontId="89" fillId="41" borderId="30" applyNumberFormat="0" applyAlignment="0" applyProtection="0">
      <alignment vertical="center"/>
    </xf>
    <xf numFmtId="0" fontId="89" fillId="41" borderId="30" applyNumberFormat="0" applyAlignment="0" applyProtection="0">
      <alignment vertical="center"/>
    </xf>
    <xf numFmtId="0" fontId="102" fillId="52" borderId="32" applyNumberFormat="0" applyAlignment="0" applyProtection="0">
      <alignment vertical="center"/>
    </xf>
    <xf numFmtId="0" fontId="102" fillId="52" borderId="32" applyNumberFormat="0" applyAlignment="0" applyProtection="0">
      <alignment vertical="center"/>
    </xf>
    <xf numFmtId="0" fontId="102" fillId="52" borderId="32" applyNumberFormat="0" applyAlignment="0" applyProtection="0">
      <alignment vertical="center"/>
    </xf>
    <xf numFmtId="0" fontId="102" fillId="52" borderId="32" applyNumberFormat="0" applyAlignment="0" applyProtection="0">
      <alignment vertical="center"/>
    </xf>
    <xf numFmtId="0" fontId="102" fillId="52" borderId="32" applyNumberFormat="0" applyAlignment="0" applyProtection="0">
      <alignment vertical="center"/>
    </xf>
    <xf numFmtId="0" fontId="102" fillId="52" borderId="32" applyNumberFormat="0" applyAlignment="0" applyProtection="0">
      <alignment vertical="center"/>
    </xf>
    <xf numFmtId="0" fontId="102" fillId="52" borderId="32" applyNumberFormat="0" applyAlignment="0" applyProtection="0">
      <alignment vertical="center"/>
    </xf>
    <xf numFmtId="0" fontId="102" fillId="52" borderId="32" applyNumberFormat="0" applyAlignment="0" applyProtection="0">
      <alignment vertical="center"/>
    </xf>
    <xf numFmtId="1" fontId="80" fillId="0" borderId="26" applyFill="0" applyProtection="0">
      <alignment horizontal="center" vertical="center"/>
    </xf>
    <xf numFmtId="1" fontId="80" fillId="0" borderId="26" applyFill="0" applyProtection="0">
      <alignment horizontal="center" vertical="center"/>
    </xf>
    <xf numFmtId="0" fontId="123" fillId="0" borderId="0">
      <alignment vertical="center"/>
    </xf>
    <xf numFmtId="0" fontId="93" fillId="0" borderId="0">
      <alignment vertical="center"/>
    </xf>
    <xf numFmtId="43" fontId="0" fillId="0" borderId="0" applyFont="0" applyFill="0" applyBorder="0" applyAlignment="0" applyProtection="0">
      <alignment vertical="center"/>
    </xf>
    <xf numFmtId="0" fontId="0" fillId="40" borderId="35" applyNumberFormat="0" applyFont="0" applyAlignment="0" applyProtection="0">
      <alignment vertical="center"/>
    </xf>
    <xf numFmtId="0" fontId="0" fillId="40" borderId="35" applyNumberFormat="0" applyFont="0" applyAlignment="0" applyProtection="0">
      <alignment vertical="center"/>
    </xf>
    <xf numFmtId="0" fontId="0" fillId="40" borderId="35" applyNumberFormat="0" applyFont="0" applyAlignment="0" applyProtection="0">
      <alignment vertical="center"/>
    </xf>
    <xf numFmtId="0" fontId="0" fillId="40" borderId="35" applyNumberFormat="0" applyFont="0" applyAlignment="0" applyProtection="0">
      <alignment vertical="center"/>
    </xf>
    <xf numFmtId="0" fontId="0" fillId="40" borderId="35" applyNumberFormat="0" applyFont="0" applyAlignment="0" applyProtection="0">
      <alignment vertical="center"/>
    </xf>
    <xf numFmtId="0" fontId="0" fillId="40" borderId="35" applyNumberFormat="0" applyFont="0" applyAlignment="0" applyProtection="0">
      <alignment vertical="center"/>
    </xf>
    <xf numFmtId="0" fontId="0" fillId="40" borderId="35" applyNumberFormat="0" applyFont="0" applyAlignment="0" applyProtection="0">
      <alignment vertical="center"/>
    </xf>
    <xf numFmtId="0" fontId="0" fillId="40" borderId="35" applyNumberFormat="0" applyFont="0" applyAlignment="0" applyProtection="0">
      <alignment vertical="center"/>
    </xf>
    <xf numFmtId="0" fontId="0" fillId="40" borderId="35" applyNumberFormat="0" applyFont="0" applyAlignment="0" applyProtection="0">
      <alignment vertical="center"/>
    </xf>
    <xf numFmtId="0" fontId="0" fillId="40" borderId="35" applyNumberFormat="0" applyFont="0" applyAlignment="0" applyProtection="0">
      <alignment vertical="center"/>
    </xf>
    <xf numFmtId="0" fontId="0" fillId="40" borderId="35" applyNumberFormat="0" applyFont="0" applyAlignment="0" applyProtection="0">
      <alignment vertical="center"/>
    </xf>
    <xf numFmtId="0" fontId="0" fillId="40" borderId="35" applyNumberFormat="0" applyFont="0" applyAlignment="0" applyProtection="0">
      <alignment vertical="center"/>
    </xf>
    <xf numFmtId="0" fontId="0" fillId="40" borderId="35" applyNumberFormat="0" applyFont="0" applyAlignment="0" applyProtection="0">
      <alignment vertical="center"/>
    </xf>
    <xf numFmtId="0" fontId="0" fillId="40" borderId="35" applyNumberFormat="0" applyFont="0" applyAlignment="0" applyProtection="0">
      <alignment vertical="center"/>
    </xf>
  </cellStyleXfs>
  <cellXfs count="440">
    <xf numFmtId="0" fontId="0" fillId="0" borderId="0" xfId="0" applyAlignment="1"/>
    <xf numFmtId="0" fontId="1" fillId="0" borderId="0" xfId="0" applyFont="1" applyFill="1" applyBorder="1" applyAlignment="1">
      <alignment vertical="center"/>
    </xf>
    <xf numFmtId="0" fontId="2" fillId="0" borderId="0" xfId="553" applyFont="1" applyFill="1" applyBorder="1" applyAlignment="1">
      <alignment horizontal="center" vertical="center"/>
    </xf>
    <xf numFmtId="0" fontId="3" fillId="0" borderId="1" xfId="553" applyFont="1" applyFill="1" applyBorder="1" applyAlignment="1">
      <alignment horizontal="center" vertical="center"/>
    </xf>
    <xf numFmtId="0" fontId="4" fillId="0" borderId="1" xfId="0" applyFont="1" applyFill="1" applyBorder="1" applyAlignment="1">
      <alignment horizontal="center" vertical="center"/>
    </xf>
    <xf numFmtId="0" fontId="5" fillId="0" borderId="2" xfId="553" applyFont="1" applyFill="1" applyBorder="1" applyAlignment="1">
      <alignment horizontal="center" vertical="center"/>
    </xf>
    <xf numFmtId="0" fontId="6" fillId="0" borderId="2" xfId="0" applyNumberFormat="1" applyFont="1" applyFill="1" applyBorder="1" applyAlignment="1">
      <alignment horizontal="left" vertical="center" wrapText="1"/>
    </xf>
    <xf numFmtId="0" fontId="5" fillId="0" borderId="3" xfId="553" applyFont="1" applyFill="1" applyBorder="1" applyAlignment="1">
      <alignment horizontal="center" vertical="center"/>
    </xf>
    <xf numFmtId="0" fontId="6" fillId="0" borderId="3" xfId="0" applyNumberFormat="1" applyFont="1" applyFill="1" applyBorder="1" applyAlignment="1">
      <alignment horizontal="left" vertical="center" wrapText="1"/>
    </xf>
    <xf numFmtId="0" fontId="5" fillId="0" borderId="1" xfId="553"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top" wrapText="1"/>
    </xf>
    <xf numFmtId="0" fontId="8" fillId="0" borderId="1" xfId="553"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0" xfId="288" applyFont="1" applyFill="1" applyBorder="1" applyAlignment="1">
      <alignment vertical="center"/>
    </xf>
    <xf numFmtId="0" fontId="11" fillId="0" borderId="0" xfId="288" applyFont="1" applyFill="1" applyBorder="1" applyAlignment="1">
      <alignment vertical="center"/>
    </xf>
    <xf numFmtId="0" fontId="8" fillId="0" borderId="0" xfId="0" applyFont="1" applyFill="1" applyBorder="1" applyAlignment="1">
      <alignment vertical="center"/>
    </xf>
    <xf numFmtId="0" fontId="12" fillId="0" borderId="0" xfId="0" applyFont="1" applyFill="1" applyBorder="1" applyAlignment="1">
      <alignment vertical="center"/>
    </xf>
    <xf numFmtId="0" fontId="10" fillId="0" borderId="0" xfId="288" applyFont="1" applyFill="1" applyBorder="1" applyAlignment="1">
      <alignment horizontal="left" vertical="center"/>
    </xf>
    <xf numFmtId="0" fontId="13" fillId="0" borderId="0" xfId="288" applyNumberFormat="1" applyFont="1" applyFill="1" applyBorder="1" applyAlignment="1" applyProtection="1">
      <alignment horizontal="center" vertical="center"/>
    </xf>
    <xf numFmtId="0" fontId="13" fillId="0" borderId="0" xfId="288" applyNumberFormat="1" applyFont="1" applyFill="1" applyBorder="1" applyAlignment="1" applyProtection="1">
      <alignment horizontal="left" vertical="center"/>
    </xf>
    <xf numFmtId="0" fontId="0" fillId="0" borderId="0" xfId="288" applyNumberFormat="1" applyFont="1" applyFill="1" applyBorder="1" applyAlignment="1" applyProtection="1">
      <alignment horizontal="left" vertical="center"/>
    </xf>
    <xf numFmtId="0" fontId="14" fillId="0" borderId="1" xfId="482" applyFont="1" applyFill="1" applyBorder="1" applyAlignment="1">
      <alignment horizontal="center" vertical="center" wrapText="1"/>
    </xf>
    <xf numFmtId="0" fontId="14" fillId="0" borderId="1" xfId="482" applyFont="1" applyFill="1" applyBorder="1" applyAlignment="1">
      <alignment horizontal="left" vertical="center" wrapText="1"/>
    </xf>
    <xf numFmtId="0" fontId="15" fillId="0" borderId="1" xfId="482" applyFont="1" applyFill="1" applyBorder="1" applyAlignment="1">
      <alignment horizontal="center" vertical="center" wrapText="1"/>
    </xf>
    <xf numFmtId="0" fontId="15" fillId="0" borderId="1" xfId="482" applyFont="1" applyFill="1" applyBorder="1" applyAlignment="1">
      <alignment horizontal="left" vertical="center" wrapText="1"/>
    </xf>
    <xf numFmtId="0" fontId="16" fillId="0" borderId="1" xfId="482" applyFont="1" applyFill="1" applyBorder="1" applyAlignment="1">
      <alignment vertical="center" wrapText="1"/>
    </xf>
    <xf numFmtId="0" fontId="16" fillId="0" borderId="1" xfId="482" applyFont="1" applyFill="1" applyBorder="1" applyAlignment="1">
      <alignment horizontal="left" vertical="center" wrapText="1"/>
    </xf>
    <xf numFmtId="0" fontId="16" fillId="0" borderId="1" xfId="482" applyFont="1" applyFill="1" applyBorder="1" applyAlignment="1">
      <alignment horizontal="center" vertical="center" wrapText="1"/>
    </xf>
    <xf numFmtId="0" fontId="16" fillId="0" borderId="2" xfId="0" applyNumberFormat="1" applyFont="1" applyFill="1" applyBorder="1" applyAlignment="1" applyProtection="1">
      <alignment horizontal="center" vertical="center" wrapText="1" readingOrder="1"/>
      <protection locked="0"/>
    </xf>
    <xf numFmtId="0" fontId="16" fillId="0" borderId="2" xfId="0" applyNumberFormat="1" applyFont="1" applyFill="1" applyBorder="1" applyAlignment="1" applyProtection="1">
      <alignment horizontal="center" vertical="center" readingOrder="1"/>
      <protection locked="0"/>
    </xf>
    <xf numFmtId="0" fontId="16" fillId="0" borderId="2" xfId="0" applyNumberFormat="1" applyFont="1" applyFill="1" applyBorder="1" applyAlignment="1" applyProtection="1">
      <alignment horizontal="left" vertical="center" wrapText="1" readingOrder="1"/>
      <protection locked="0"/>
    </xf>
    <xf numFmtId="0" fontId="16" fillId="0" borderId="1" xfId="0" applyNumberFormat="1" applyFont="1" applyFill="1" applyBorder="1" applyAlignment="1" applyProtection="1">
      <alignment horizontal="center" vertical="center" wrapText="1" readingOrder="1"/>
      <protection locked="0"/>
    </xf>
    <xf numFmtId="0" fontId="16" fillId="0" borderId="1" xfId="0" applyNumberFormat="1" applyFont="1" applyFill="1" applyBorder="1" applyAlignment="1" applyProtection="1">
      <alignment horizontal="left" vertical="center" wrapText="1" readingOrder="1"/>
      <protection locked="0"/>
    </xf>
    <xf numFmtId="0" fontId="16" fillId="0" borderId="4" xfId="0" applyNumberFormat="1" applyFont="1" applyFill="1" applyBorder="1" applyAlignment="1" applyProtection="1">
      <alignment horizontal="center" vertical="center" wrapText="1" readingOrder="1"/>
      <protection locked="0"/>
    </xf>
    <xf numFmtId="0" fontId="16" fillId="0" borderId="4" xfId="0" applyNumberFormat="1" applyFont="1" applyFill="1" applyBorder="1" applyAlignment="1" applyProtection="1">
      <alignment horizontal="center" vertical="center" readingOrder="1"/>
      <protection locked="0"/>
    </xf>
    <xf numFmtId="0" fontId="16" fillId="0" borderId="4" xfId="0" applyNumberFormat="1" applyFont="1" applyFill="1" applyBorder="1" applyAlignment="1" applyProtection="1">
      <alignment horizontal="left" vertical="center" wrapText="1" readingOrder="1"/>
      <protection locked="0"/>
    </xf>
    <xf numFmtId="0" fontId="16" fillId="0" borderId="3" xfId="0" applyNumberFormat="1" applyFont="1" applyFill="1" applyBorder="1" applyAlignment="1" applyProtection="1">
      <alignment horizontal="center" vertical="center" wrapText="1" readingOrder="1"/>
      <protection locked="0"/>
    </xf>
    <xf numFmtId="0" fontId="16" fillId="0" borderId="3" xfId="0" applyNumberFormat="1" applyFont="1" applyFill="1" applyBorder="1" applyAlignment="1" applyProtection="1">
      <alignment horizontal="center" vertical="center" readingOrder="1"/>
      <protection locked="0"/>
    </xf>
    <xf numFmtId="0" fontId="16" fillId="0" borderId="3" xfId="0" applyNumberFormat="1" applyFont="1" applyFill="1" applyBorder="1" applyAlignment="1" applyProtection="1">
      <alignment horizontal="left" vertical="center" wrapText="1" readingOrder="1"/>
      <protection locked="0"/>
    </xf>
    <xf numFmtId="0" fontId="0" fillId="0" borderId="5" xfId="0" applyNumberFormat="1" applyFont="1" applyFill="1" applyBorder="1" applyAlignment="1" applyProtection="1">
      <alignment horizontal="center" vertical="center" wrapText="1" readingOrder="1"/>
      <protection locked="0"/>
    </xf>
    <xf numFmtId="0" fontId="0" fillId="0" borderId="6" xfId="0" applyNumberFormat="1" applyFont="1" applyFill="1" applyBorder="1" applyAlignment="1" applyProtection="1">
      <alignment horizontal="center" vertical="center" wrapText="1" readingOrder="1"/>
      <protection locked="0"/>
    </xf>
    <xf numFmtId="0" fontId="0" fillId="0" borderId="6" xfId="0" applyNumberFormat="1" applyFont="1" applyFill="1" applyBorder="1" applyAlignment="1" applyProtection="1">
      <alignment horizontal="left" vertical="center" wrapText="1" readingOrder="1"/>
      <protection locked="0"/>
    </xf>
    <xf numFmtId="0" fontId="0" fillId="0" borderId="7" xfId="0" applyNumberFormat="1" applyFont="1" applyFill="1" applyBorder="1" applyAlignment="1" applyProtection="1">
      <alignment horizontal="center" vertical="center" wrapText="1" readingOrder="1"/>
      <protection locked="0"/>
    </xf>
    <xf numFmtId="0" fontId="0" fillId="0" borderId="8" xfId="0" applyNumberFormat="1" applyFont="1" applyFill="1" applyBorder="1" applyAlignment="1" applyProtection="1">
      <alignment horizontal="center" vertical="center" wrapText="1" readingOrder="1"/>
      <protection locked="0"/>
    </xf>
    <xf numFmtId="0" fontId="17" fillId="0" borderId="0" xfId="288" applyNumberFormat="1" applyFont="1" applyFill="1" applyBorder="1" applyAlignment="1" applyProtection="1">
      <alignment horizontal="right" vertical="center"/>
    </xf>
    <xf numFmtId="0" fontId="18" fillId="0" borderId="1" xfId="288" applyFont="1" applyFill="1" applyBorder="1" applyAlignment="1">
      <alignment vertical="center"/>
    </xf>
    <xf numFmtId="0" fontId="0" fillId="0" borderId="5" xfId="0" applyNumberFormat="1" applyFont="1" applyFill="1" applyBorder="1" applyAlignment="1" applyProtection="1">
      <alignment horizontal="left" vertical="center" wrapText="1" readingOrder="1"/>
      <protection locked="0"/>
    </xf>
    <xf numFmtId="0" fontId="0" fillId="0" borderId="9" xfId="0" applyNumberFormat="1" applyFont="1" applyFill="1" applyBorder="1" applyAlignment="1" applyProtection="1">
      <alignment horizontal="left" vertical="center" wrapText="1" readingOrder="1"/>
      <protection locked="0"/>
    </xf>
    <xf numFmtId="0" fontId="0" fillId="0" borderId="10" xfId="0" applyNumberFormat="1" applyFont="1" applyFill="1" applyBorder="1" applyAlignment="1" applyProtection="1">
      <alignment horizontal="left" vertical="center" wrapText="1" readingOrder="1"/>
      <protection locked="0"/>
    </xf>
    <xf numFmtId="0" fontId="18" fillId="0" borderId="1" xfId="288" applyFont="1" applyFill="1" applyBorder="1" applyAlignment="1">
      <alignment horizontal="left" vertical="center"/>
    </xf>
    <xf numFmtId="0" fontId="0" fillId="0" borderId="8" xfId="0" applyNumberFormat="1" applyFont="1" applyFill="1" applyBorder="1" applyAlignment="1" applyProtection="1">
      <alignment horizontal="left" vertical="center" wrapText="1" readingOrder="1"/>
      <protection locked="0"/>
    </xf>
    <xf numFmtId="0" fontId="18" fillId="0" borderId="2" xfId="288" applyFont="1" applyFill="1" applyBorder="1" applyAlignment="1">
      <alignment vertical="center"/>
    </xf>
    <xf numFmtId="0" fontId="0" fillId="0" borderId="1" xfId="0" applyNumberFormat="1" applyFont="1" applyFill="1" applyBorder="1" applyAlignment="1" applyProtection="1">
      <alignment horizontal="left" vertical="center" wrapText="1" readingOrder="1"/>
      <protection locked="0"/>
    </xf>
    <xf numFmtId="0" fontId="0" fillId="0" borderId="2" xfId="0" applyNumberFormat="1" applyFont="1" applyFill="1" applyBorder="1" applyAlignment="1" applyProtection="1">
      <alignment horizontal="center" vertical="center" wrapText="1" readingOrder="1"/>
      <protection locked="0"/>
    </xf>
    <xf numFmtId="0" fontId="0" fillId="0" borderId="2" xfId="0" applyNumberFormat="1" applyFont="1" applyFill="1" applyBorder="1" applyAlignment="1" applyProtection="1">
      <alignment horizontal="center" vertical="top" wrapText="1" readingOrder="1"/>
      <protection locked="0"/>
    </xf>
    <xf numFmtId="0" fontId="0" fillId="0" borderId="1" xfId="0" applyNumberFormat="1" applyFont="1" applyFill="1" applyBorder="1" applyAlignment="1" applyProtection="1">
      <alignment horizontal="center" vertical="center" wrapText="1" readingOrder="1"/>
      <protection locked="0"/>
    </xf>
    <xf numFmtId="0" fontId="0" fillId="0" borderId="4" xfId="0" applyNumberFormat="1" applyFont="1" applyFill="1" applyBorder="1" applyAlignment="1" applyProtection="1">
      <alignment horizontal="center" vertical="center" wrapText="1" readingOrder="1"/>
      <protection locked="0"/>
    </xf>
    <xf numFmtId="0" fontId="0" fillId="0" borderId="4" xfId="0" applyNumberFormat="1" applyFont="1" applyFill="1" applyBorder="1" applyAlignment="1" applyProtection="1">
      <alignment horizontal="center" vertical="top" wrapText="1" readingOrder="1"/>
      <protection locked="0"/>
    </xf>
    <xf numFmtId="0" fontId="0" fillId="0" borderId="3" xfId="0" applyNumberFormat="1" applyFont="1" applyFill="1" applyBorder="1" applyAlignment="1" applyProtection="1">
      <alignment horizontal="center" vertical="center" wrapText="1" readingOrder="1"/>
      <protection locked="0"/>
    </xf>
    <xf numFmtId="0" fontId="0" fillId="0" borderId="3" xfId="0" applyNumberFormat="1" applyFont="1" applyFill="1" applyBorder="1" applyAlignment="1" applyProtection="1">
      <alignment horizontal="center" vertical="top" wrapText="1" readingOrder="1"/>
      <protection locked="0"/>
    </xf>
    <xf numFmtId="0" fontId="0" fillId="0" borderId="1" xfId="0" applyNumberFormat="1" applyFont="1" applyFill="1" applyBorder="1" applyAlignment="1" applyProtection="1">
      <alignment horizontal="right" vertical="center" wrapText="1" readingOrder="1"/>
      <protection locked="0"/>
    </xf>
    <xf numFmtId="0" fontId="10" fillId="0" borderId="1" xfId="288"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0" xfId="0" applyFont="1" applyFill="1" applyBorder="1" applyAlignment="1">
      <alignment horizontal="right" vertical="center"/>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4" xfId="0" applyFont="1" applyFill="1" applyBorder="1" applyAlignment="1">
      <alignment horizontal="center" vertical="center"/>
    </xf>
    <xf numFmtId="0" fontId="25" fillId="0" borderId="3" xfId="0" applyFont="1" applyFill="1" applyBorder="1" applyAlignment="1">
      <alignment horizontal="center" vertical="center"/>
    </xf>
    <xf numFmtId="0" fontId="26" fillId="0" borderId="0" xfId="0" applyFont="1" applyFill="1" applyBorder="1" applyAlignment="1">
      <alignment horizontal="left" vertical="center" wrapText="1"/>
    </xf>
    <xf numFmtId="194" fontId="19" fillId="0" borderId="0" xfId="0" applyNumberFormat="1" applyFont="1" applyFill="1" applyBorder="1" applyAlignment="1">
      <alignment vertical="center"/>
    </xf>
    <xf numFmtId="0" fontId="23" fillId="0" borderId="0" xfId="0" applyFont="1" applyFill="1" applyBorder="1" applyAlignment="1">
      <alignment horizontal="left" vertical="center"/>
    </xf>
    <xf numFmtId="194" fontId="2" fillId="0" borderId="0" xfId="0" applyNumberFormat="1" applyFont="1" applyFill="1" applyBorder="1" applyAlignment="1">
      <alignment horizontal="center" vertical="center"/>
    </xf>
    <xf numFmtId="0" fontId="25" fillId="0" borderId="0" xfId="0" applyFont="1" applyFill="1" applyBorder="1" applyAlignment="1">
      <alignment horizontal="right" vertical="center"/>
    </xf>
    <xf numFmtId="0" fontId="25" fillId="0" borderId="0" xfId="0" applyFont="1" applyFill="1" applyBorder="1" applyAlignment="1">
      <alignment horizontal="right" vertical="center" wrapText="1"/>
    </xf>
    <xf numFmtId="194" fontId="25" fillId="0" borderId="0" xfId="0" applyNumberFormat="1" applyFont="1" applyFill="1" applyBorder="1" applyAlignment="1">
      <alignment horizontal="right" vertical="center" wrapText="1"/>
    </xf>
    <xf numFmtId="194" fontId="20" fillId="0" borderId="0" xfId="0" applyNumberFormat="1" applyFont="1" applyFill="1" applyBorder="1" applyAlignment="1">
      <alignment vertical="center"/>
    </xf>
    <xf numFmtId="194" fontId="24" fillId="0" borderId="1" xfId="0" applyNumberFormat="1" applyFont="1" applyFill="1" applyBorder="1" applyAlignment="1">
      <alignment horizontal="center" vertical="center" wrapText="1"/>
    </xf>
    <xf numFmtId="0" fontId="24" fillId="0" borderId="1" xfId="0" applyFont="1" applyFill="1" applyBorder="1" applyAlignment="1">
      <alignment vertical="center"/>
    </xf>
    <xf numFmtId="194" fontId="25" fillId="0" borderId="1" xfId="0" applyNumberFormat="1" applyFont="1" applyFill="1" applyBorder="1" applyAlignment="1">
      <alignment horizontal="right" vertical="center" wrapText="1"/>
    </xf>
    <xf numFmtId="0" fontId="25" fillId="0" borderId="1" xfId="0" applyFont="1" applyFill="1" applyBorder="1" applyAlignment="1">
      <alignment horizontal="left" vertical="center"/>
    </xf>
    <xf numFmtId="0" fontId="24" fillId="0" borderId="1" xfId="0" applyFont="1" applyFill="1" applyBorder="1" applyAlignment="1">
      <alignment horizontal="left" vertical="center"/>
    </xf>
    <xf numFmtId="194" fontId="26" fillId="0" borderId="0" xfId="0" applyNumberFormat="1" applyFont="1" applyFill="1" applyBorder="1" applyAlignment="1">
      <alignment horizontal="left" vertical="center" wrapText="1"/>
    </xf>
    <xf numFmtId="194" fontId="21" fillId="0" borderId="0" xfId="0" applyNumberFormat="1" applyFont="1" applyFill="1" applyBorder="1" applyAlignment="1">
      <alignment vertical="center"/>
    </xf>
    <xf numFmtId="0" fontId="27" fillId="0" borderId="0" xfId="0" applyFont="1" applyFill="1" applyBorder="1" applyAlignment="1">
      <alignment vertical="center"/>
    </xf>
    <xf numFmtId="0" fontId="28" fillId="0" borderId="0" xfId="0" applyFont="1" applyFill="1" applyBorder="1" applyAlignment="1">
      <alignment vertical="center"/>
    </xf>
    <xf numFmtId="0" fontId="23"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4" fillId="0" borderId="1" xfId="0" applyFont="1" applyFill="1" applyBorder="1" applyAlignment="1">
      <alignment horizontal="left" vertical="center" wrapText="1"/>
    </xf>
    <xf numFmtId="4" fontId="23" fillId="0" borderId="1" xfId="0" applyNumberFormat="1" applyFont="1" applyFill="1" applyBorder="1" applyAlignment="1">
      <alignment horizontal="right" vertical="center" wrapText="1"/>
    </xf>
    <xf numFmtId="0" fontId="25" fillId="0" borderId="1" xfId="0" applyFont="1" applyFill="1" applyBorder="1" applyAlignment="1">
      <alignment horizontal="left" vertical="center" wrapText="1"/>
    </xf>
    <xf numFmtId="0" fontId="26" fillId="0" borderId="0" xfId="0" applyFont="1" applyFill="1" applyBorder="1" applyAlignment="1">
      <alignment vertical="center" wrapText="1"/>
    </xf>
    <xf numFmtId="0" fontId="23" fillId="0" borderId="0" xfId="0" applyFont="1" applyFill="1" applyBorder="1" applyAlignment="1">
      <alignment vertical="center" wrapText="1"/>
    </xf>
    <xf numFmtId="0" fontId="25" fillId="0" borderId="0" xfId="0" applyFont="1" applyFill="1" applyBorder="1" applyAlignment="1">
      <alignment vertical="center" wrapText="1"/>
    </xf>
    <xf numFmtId="0" fontId="25" fillId="0" borderId="1" xfId="0" applyFont="1" applyFill="1" applyBorder="1" applyAlignment="1">
      <alignment vertical="center" wrapText="1"/>
    </xf>
    <xf numFmtId="4" fontId="25" fillId="0" borderId="1" xfId="0" applyNumberFormat="1" applyFont="1" applyFill="1" applyBorder="1" applyAlignment="1">
      <alignment vertical="center" wrapText="1"/>
    </xf>
    <xf numFmtId="0" fontId="28" fillId="0" borderId="0" xfId="0" applyFont="1" applyFill="1" applyBorder="1" applyAlignment="1">
      <alignment horizontal="left" vertical="center" wrapText="1"/>
    </xf>
    <xf numFmtId="0" fontId="28" fillId="0" borderId="0" xfId="0" applyFont="1" applyFill="1" applyBorder="1" applyAlignment="1">
      <alignment vertical="center" wrapText="1"/>
    </xf>
    <xf numFmtId="0" fontId="23" fillId="0" borderId="0" xfId="0" applyFont="1" applyFill="1" applyBorder="1" applyAlignment="1">
      <alignment horizontal="right" vertical="center" wrapText="1"/>
    </xf>
    <xf numFmtId="4" fontId="29" fillId="0" borderId="1" xfId="0" applyNumberFormat="1" applyFont="1" applyFill="1" applyBorder="1" applyAlignment="1">
      <alignment vertical="center" wrapText="1"/>
    </xf>
    <xf numFmtId="0" fontId="15" fillId="0" borderId="0" xfId="0" applyFont="1" applyFill="1" applyBorder="1" applyAlignment="1">
      <alignment vertical="center"/>
    </xf>
    <xf numFmtId="0" fontId="30" fillId="0" borderId="0" xfId="0" applyFont="1" applyFill="1" applyBorder="1" applyAlignment="1">
      <alignment vertical="center"/>
    </xf>
    <xf numFmtId="0" fontId="31" fillId="0" borderId="1" xfId="0" applyFont="1" applyFill="1" applyBorder="1" applyAlignment="1">
      <alignment horizontal="center" vertical="center" wrapText="1"/>
    </xf>
    <xf numFmtId="0" fontId="29" fillId="0" borderId="1" xfId="0" applyFont="1" applyFill="1" applyBorder="1" applyAlignment="1">
      <alignment vertical="center" wrapText="1"/>
    </xf>
    <xf numFmtId="0" fontId="29"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2" fillId="0" borderId="0" xfId="895" applyNumberFormat="1" applyFont="1" applyFill="1" applyAlignment="1" applyProtection="1">
      <alignment horizontal="center" vertical="center" wrapText="1"/>
    </xf>
    <xf numFmtId="0" fontId="31" fillId="0" borderId="1" xfId="0" applyFont="1" applyFill="1" applyBorder="1" applyAlignment="1">
      <alignment vertical="center" wrapText="1"/>
    </xf>
    <xf numFmtId="0" fontId="29"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23" fillId="0" borderId="0" xfId="0" applyFont="1" applyFill="1" applyBorder="1" applyAlignment="1">
      <alignment horizontal="center" vertical="center" wrapText="1"/>
    </xf>
    <xf numFmtId="195" fontId="29" fillId="0" borderId="1" xfId="0" applyNumberFormat="1" applyFont="1" applyFill="1" applyBorder="1" applyAlignment="1">
      <alignment vertical="center" wrapText="1"/>
    </xf>
    <xf numFmtId="0" fontId="8" fillId="0" borderId="0" xfId="895" applyFill="1" applyAlignment="1"/>
    <xf numFmtId="0" fontId="8" fillId="0" borderId="0" xfId="895" applyFill="1" applyAlignment="1">
      <alignment horizontal="right" vertical="center"/>
    </xf>
    <xf numFmtId="0" fontId="2" fillId="0" borderId="0" xfId="895" applyNumberFormat="1" applyFont="1" applyFill="1" applyAlignment="1" applyProtection="1">
      <alignment horizontal="right" vertical="center" wrapText="1"/>
    </xf>
    <xf numFmtId="0" fontId="15" fillId="0" borderId="0" xfId="569" applyFont="1" applyFill="1" applyAlignment="1" applyProtection="1">
      <alignment horizontal="left" vertical="center"/>
    </xf>
    <xf numFmtId="196" fontId="33" fillId="0" borderId="0" xfId="569" applyNumberFormat="1" applyFont="1" applyFill="1" applyAlignment="1">
      <alignment horizontal="right" vertical="center"/>
    </xf>
    <xf numFmtId="0" fontId="33" fillId="0" borderId="0" xfId="569" applyFont="1" applyFill="1" applyAlignment="1">
      <alignment horizontal="right" vertical="center"/>
    </xf>
    <xf numFmtId="197" fontId="33" fillId="0" borderId="0" xfId="569" applyNumberFormat="1" applyFont="1" applyFill="1" applyBorder="1" applyAlignment="1" applyProtection="1">
      <alignment horizontal="right"/>
    </xf>
    <xf numFmtId="2" fontId="31" fillId="0" borderId="1" xfId="822" applyNumberFormat="1" applyFont="1" applyFill="1" applyBorder="1" applyAlignment="1" applyProtection="1">
      <alignment horizontal="center" vertical="center" wrapText="1"/>
    </xf>
    <xf numFmtId="198" fontId="31" fillId="0" borderId="1" xfId="998" applyNumberFormat="1" applyFont="1" applyFill="1" applyBorder="1" applyAlignment="1">
      <alignment horizontal="center" vertical="center" wrapText="1"/>
    </xf>
    <xf numFmtId="198" fontId="31" fillId="0" borderId="2" xfId="998" applyNumberFormat="1" applyFont="1" applyFill="1" applyBorder="1" applyAlignment="1">
      <alignment horizontal="center" vertical="center" wrapText="1"/>
    </xf>
    <xf numFmtId="49" fontId="31" fillId="0" borderId="1" xfId="824" applyNumberFormat="1" applyFont="1" applyFill="1" applyBorder="1" applyAlignment="1" applyProtection="1">
      <alignment horizontal="left" vertical="center"/>
    </xf>
    <xf numFmtId="199" fontId="14" fillId="0" borderId="6" xfId="1" applyNumberFormat="1" applyFont="1" applyFill="1" applyBorder="1" applyAlignment="1">
      <alignment horizontal="right" vertical="center" wrapText="1"/>
    </xf>
    <xf numFmtId="200" fontId="31" fillId="0" borderId="1" xfId="569" applyNumberFormat="1" applyFont="1" applyFill="1" applyBorder="1" applyAlignment="1" applyProtection="1">
      <alignment horizontal="right" vertical="center" wrapText="1"/>
    </xf>
    <xf numFmtId="49" fontId="29" fillId="0" borderId="1" xfId="824" applyNumberFormat="1" applyFont="1" applyFill="1" applyBorder="1" applyAlignment="1" applyProtection="1">
      <alignment horizontal="left" vertical="center"/>
    </xf>
    <xf numFmtId="199" fontId="15" fillId="0" borderId="6" xfId="1" applyNumberFormat="1" applyFont="1" applyFill="1" applyBorder="1" applyAlignment="1">
      <alignment horizontal="right" vertical="center" wrapText="1"/>
    </xf>
    <xf numFmtId="199" fontId="34" fillId="0" borderId="0" xfId="1" applyNumberFormat="1" applyFont="1" applyFill="1" applyBorder="1" applyAlignment="1" applyProtection="1">
      <alignment vertical="center" wrapText="1"/>
    </xf>
    <xf numFmtId="199" fontId="15" fillId="0" borderId="1" xfId="1" applyNumberFormat="1" applyFont="1" applyFill="1" applyBorder="1" applyAlignment="1" applyProtection="1">
      <alignment horizontal="right" vertical="center" wrapText="1"/>
    </xf>
    <xf numFmtId="199" fontId="15" fillId="0" borderId="6" xfId="1" applyNumberFormat="1" applyFont="1" applyFill="1" applyBorder="1" applyAlignment="1" applyProtection="1">
      <alignment horizontal="right" vertical="center" wrapText="1"/>
    </xf>
    <xf numFmtId="199" fontId="14" fillId="0" borderId="1" xfId="1" applyNumberFormat="1" applyFont="1" applyFill="1" applyBorder="1" applyAlignment="1" applyProtection="1">
      <alignment horizontal="right" vertical="center" wrapText="1"/>
    </xf>
    <xf numFmtId="49" fontId="31" fillId="0" borderId="1" xfId="824" applyNumberFormat="1" applyFont="1" applyFill="1" applyBorder="1" applyAlignment="1" applyProtection="1">
      <alignment horizontal="distributed" vertical="center"/>
    </xf>
    <xf numFmtId="49" fontId="31" fillId="0" borderId="1" xfId="902" applyNumberFormat="1" applyFont="1" applyFill="1" applyBorder="1" applyAlignment="1" applyProtection="1">
      <alignment horizontal="left" vertical="center"/>
    </xf>
    <xf numFmtId="199" fontId="4" fillId="0" borderId="1" xfId="1" applyNumberFormat="1" applyFont="1" applyFill="1" applyBorder="1" applyAlignment="1" applyProtection="1">
      <alignment vertical="center" wrapText="1"/>
    </xf>
    <xf numFmtId="49" fontId="31" fillId="0" borderId="1" xfId="902" applyNumberFormat="1" applyFont="1" applyFill="1" applyBorder="1" applyAlignment="1" applyProtection="1">
      <alignment horizontal="distributed" vertical="center"/>
    </xf>
    <xf numFmtId="199" fontId="14" fillId="0" borderId="8" xfId="1" applyNumberFormat="1" applyFont="1" applyFill="1" applyBorder="1" applyAlignment="1">
      <alignment horizontal="right" vertical="center" wrapText="1"/>
    </xf>
    <xf numFmtId="0" fontId="8" fillId="0" borderId="0" xfId="698" applyFill="1" applyAlignment="1"/>
    <xf numFmtId="0" fontId="8" fillId="0" borderId="0" xfId="698" applyAlignment="1"/>
    <xf numFmtId="0" fontId="2" fillId="0" borderId="0" xfId="698" applyNumberFormat="1" applyFont="1" applyFill="1" applyAlignment="1" applyProtection="1">
      <alignment horizontal="center" vertical="center" wrapText="1"/>
    </xf>
    <xf numFmtId="0" fontId="29" fillId="0" borderId="0" xfId="698" applyFont="1" applyFill="1" applyAlignment="1" applyProtection="1">
      <alignment horizontal="left" vertical="center"/>
    </xf>
    <xf numFmtId="196" fontId="29" fillId="0" borderId="0" xfId="698" applyNumberFormat="1" applyFont="1" applyFill="1" applyAlignment="1" applyProtection="1">
      <alignment horizontal="right"/>
    </xf>
    <xf numFmtId="0" fontId="35" fillId="0" borderId="0" xfId="698" applyFont="1" applyFill="1" applyAlignment="1">
      <alignment vertical="center"/>
    </xf>
    <xf numFmtId="0" fontId="29" fillId="0" borderId="0" xfId="698" applyFont="1" applyFill="1" applyAlignment="1">
      <alignment horizontal="right" vertical="center"/>
    </xf>
    <xf numFmtId="0" fontId="31" fillId="0" borderId="1" xfId="698" applyNumberFormat="1" applyFont="1" applyFill="1" applyBorder="1" applyAlignment="1" applyProtection="1">
      <alignment horizontal="center" vertical="center"/>
    </xf>
    <xf numFmtId="198" fontId="31" fillId="0" borderId="1" xfId="998" applyNumberFormat="1" applyFont="1" applyBorder="1" applyAlignment="1">
      <alignment horizontal="center" vertical="center" wrapText="1"/>
    </xf>
    <xf numFmtId="198" fontId="31" fillId="0" borderId="2" xfId="998" applyNumberFormat="1" applyFont="1" applyBorder="1" applyAlignment="1">
      <alignment horizontal="center" vertical="center" wrapText="1"/>
    </xf>
    <xf numFmtId="49" fontId="31" fillId="0" borderId="1" xfId="920" applyNumberFormat="1" applyFont="1" applyFill="1" applyBorder="1" applyAlignment="1" applyProtection="1">
      <alignment vertical="center"/>
    </xf>
    <xf numFmtId="199" fontId="14" fillId="0" borderId="6" xfId="868" applyNumberFormat="1" applyFont="1" applyBorder="1" applyAlignment="1">
      <alignment horizontal="right" vertical="center"/>
    </xf>
    <xf numFmtId="199" fontId="14" fillId="0" borderId="6" xfId="868" applyNumberFormat="1" applyFont="1" applyBorder="1" applyAlignment="1">
      <alignment horizontal="right" vertical="center" wrapText="1"/>
    </xf>
    <xf numFmtId="200" fontId="15" fillId="0" borderId="1" xfId="627" applyNumberFormat="1" applyFont="1" applyFill="1" applyBorder="1" applyAlignment="1">
      <alignment horizontal="right" vertical="center" wrapText="1"/>
    </xf>
    <xf numFmtId="49" fontId="29" fillId="0" borderId="1" xfId="920" applyNumberFormat="1" applyFont="1" applyFill="1" applyBorder="1" applyAlignment="1" applyProtection="1">
      <alignment vertical="center"/>
    </xf>
    <xf numFmtId="199" fontId="15" fillId="0" borderId="6" xfId="868" applyNumberFormat="1" applyFont="1" applyBorder="1" applyAlignment="1">
      <alignment horizontal="right" vertical="center"/>
    </xf>
    <xf numFmtId="199" fontId="15" fillId="0" borderId="6" xfId="868" applyNumberFormat="1" applyFont="1" applyBorder="1" applyAlignment="1">
      <alignment horizontal="right" vertical="center" wrapText="1"/>
    </xf>
    <xf numFmtId="199" fontId="29" fillId="0" borderId="6" xfId="868" applyNumberFormat="1" applyFont="1" applyBorder="1" applyAlignment="1">
      <alignment horizontal="right" vertical="center"/>
    </xf>
    <xf numFmtId="199" fontId="29" fillId="0" borderId="6" xfId="868" applyNumberFormat="1" applyFont="1" applyBorder="1" applyAlignment="1">
      <alignment horizontal="right" vertical="center" wrapText="1"/>
    </xf>
    <xf numFmtId="199" fontId="15" fillId="0" borderId="11" xfId="868" applyNumberFormat="1" applyFont="1" applyFill="1" applyBorder="1" applyAlignment="1">
      <alignment horizontal="right" vertical="center"/>
    </xf>
    <xf numFmtId="199" fontId="15" fillId="0" borderId="11" xfId="868" applyNumberFormat="1" applyFont="1" applyFill="1" applyBorder="1" applyAlignment="1">
      <alignment horizontal="right" vertical="center" wrapText="1"/>
    </xf>
    <xf numFmtId="199" fontId="15" fillId="0" borderId="12" xfId="868" applyNumberFormat="1" applyFont="1" applyFill="1" applyBorder="1" applyAlignment="1">
      <alignment horizontal="right" vertical="center"/>
    </xf>
    <xf numFmtId="199" fontId="15" fillId="0" borderId="12" xfId="868" applyNumberFormat="1" applyFont="1" applyFill="1" applyBorder="1" applyAlignment="1">
      <alignment horizontal="right" vertical="center" wrapText="1"/>
    </xf>
    <xf numFmtId="199" fontId="15" fillId="0" borderId="8" xfId="868" applyNumberFormat="1" applyFont="1" applyFill="1" applyBorder="1" applyAlignment="1">
      <alignment horizontal="right" vertical="center"/>
    </xf>
    <xf numFmtId="199" fontId="15" fillId="0" borderId="8" xfId="868" applyNumberFormat="1" applyFont="1" applyFill="1" applyBorder="1" applyAlignment="1">
      <alignment horizontal="right" vertical="center" wrapText="1"/>
    </xf>
    <xf numFmtId="199" fontId="15" fillId="0" borderId="13" xfId="868" applyNumberFormat="1" applyFont="1" applyBorder="1" applyAlignment="1">
      <alignment horizontal="right" vertical="center" wrapText="1"/>
    </xf>
    <xf numFmtId="49" fontId="29" fillId="0" borderId="1" xfId="902" applyNumberFormat="1" applyFont="1" applyFill="1" applyBorder="1" applyAlignment="1" applyProtection="1">
      <alignment vertical="center"/>
    </xf>
    <xf numFmtId="49" fontId="29" fillId="0" borderId="2" xfId="902" applyNumberFormat="1" applyFont="1" applyFill="1" applyBorder="1" applyAlignment="1" applyProtection="1">
      <alignment vertical="center"/>
    </xf>
    <xf numFmtId="0" fontId="8" fillId="0" borderId="0" xfId="766" applyFill="1" applyAlignment="1"/>
    <xf numFmtId="0" fontId="8" fillId="0" borderId="0" xfId="766" applyAlignment="1"/>
    <xf numFmtId="0" fontId="2" fillId="0" borderId="0" xfId="766" applyNumberFormat="1" applyFont="1" applyFill="1" applyAlignment="1" applyProtection="1">
      <alignment horizontal="center" vertical="center" wrapText="1"/>
    </xf>
    <xf numFmtId="0" fontId="15" fillId="0" borderId="0" xfId="711" applyFont="1" applyAlignment="1" applyProtection="1">
      <alignment horizontal="left" vertical="center"/>
    </xf>
    <xf numFmtId="0" fontId="33" fillId="0" borderId="0" xfId="711" applyFont="1" applyAlignment="1"/>
    <xf numFmtId="201" fontId="33" fillId="0" borderId="0" xfId="711" applyNumberFormat="1" applyFont="1" applyAlignment="1"/>
    <xf numFmtId="197" fontId="36" fillId="0" borderId="0" xfId="711" applyNumberFormat="1" applyFont="1" applyFill="1" applyBorder="1" applyAlignment="1" applyProtection="1">
      <alignment horizontal="right"/>
    </xf>
    <xf numFmtId="0" fontId="8" fillId="0" borderId="0" xfId="766" applyAlignment="1">
      <alignment vertical="center"/>
    </xf>
    <xf numFmtId="0" fontId="29" fillId="0" borderId="0" xfId="766" applyFont="1" applyFill="1" applyAlignment="1" applyProtection="1">
      <alignment horizontal="left" vertical="center"/>
    </xf>
    <xf numFmtId="4" fontId="29" fillId="0" borderId="0" xfId="766" applyNumberFormat="1" applyFont="1" applyFill="1" applyAlignment="1" applyProtection="1">
      <alignment horizontal="right" vertical="center"/>
    </xf>
    <xf numFmtId="201" fontId="35" fillId="0" borderId="0" xfId="766" applyNumberFormat="1" applyFont="1" applyFill="1" applyAlignment="1">
      <alignment vertical="center"/>
    </xf>
    <xf numFmtId="0" fontId="29" fillId="0" borderId="0" xfId="766" applyFont="1" applyFill="1" applyAlignment="1">
      <alignment horizontal="right" vertical="center"/>
    </xf>
    <xf numFmtId="0" fontId="31" fillId="0" borderId="1" xfId="916" applyNumberFormat="1" applyFont="1" applyFill="1" applyBorder="1" applyAlignment="1" applyProtection="1">
      <alignment horizontal="center" vertical="center"/>
    </xf>
    <xf numFmtId="0" fontId="8" fillId="0" borderId="0" xfId="998">
      <alignment vertical="center"/>
    </xf>
    <xf numFmtId="0" fontId="11" fillId="0" borderId="0" xfId="998" applyFont="1" applyAlignment="1">
      <alignment horizontal="center" vertical="center" wrapText="1"/>
    </xf>
    <xf numFmtId="0" fontId="8" fillId="0" borderId="0" xfId="998" applyFill="1">
      <alignment vertical="center"/>
    </xf>
    <xf numFmtId="0" fontId="1" fillId="0" borderId="0" xfId="0" applyFont="1" applyFill="1" applyAlignment="1">
      <alignment vertical="center"/>
    </xf>
    <xf numFmtId="0" fontId="37" fillId="0" borderId="0" xfId="659" applyFont="1" applyAlignment="1">
      <alignment horizontal="center" vertical="center" shrinkToFit="1"/>
    </xf>
    <xf numFmtId="0" fontId="13" fillId="0" borderId="0" xfId="659" applyFont="1" applyAlignment="1">
      <alignment horizontal="center" vertical="center" shrinkToFit="1"/>
    </xf>
    <xf numFmtId="0" fontId="15" fillId="0" borderId="0" xfId="659" applyFont="1" applyBorder="1" applyAlignment="1">
      <alignment horizontal="left" vertical="center" wrapText="1"/>
    </xf>
    <xf numFmtId="0" fontId="15" fillId="0" borderId="0" xfId="0" applyFont="1" applyFill="1" applyAlignment="1">
      <alignment horizontal="right"/>
    </xf>
    <xf numFmtId="0" fontId="31" fillId="0" borderId="1" xfId="1073" applyFont="1" applyBorder="1" applyAlignment="1">
      <alignment horizontal="center" vertical="center"/>
    </xf>
    <xf numFmtId="199" fontId="31" fillId="0" borderId="1" xfId="1" applyNumberFormat="1" applyFont="1" applyBorder="1" applyAlignment="1">
      <alignment horizontal="right" vertical="center" wrapText="1"/>
    </xf>
    <xf numFmtId="0" fontId="14" fillId="0" borderId="1" xfId="0" applyFont="1" applyFill="1" applyBorder="1" applyAlignment="1">
      <alignment horizontal="center" vertical="center"/>
    </xf>
    <xf numFmtId="0" fontId="8" fillId="0" borderId="0" xfId="998" applyAlignment="1">
      <alignment horizontal="left" vertical="center" wrapText="1"/>
    </xf>
    <xf numFmtId="0" fontId="15" fillId="0" borderId="1" xfId="0" applyFont="1" applyFill="1" applyBorder="1" applyAlignment="1">
      <alignment horizontal="center" vertical="center"/>
    </xf>
    <xf numFmtId="0" fontId="0" fillId="0" borderId="0" xfId="0" applyFill="1" applyAlignment="1"/>
    <xf numFmtId="0" fontId="13" fillId="0" borderId="0" xfId="627" applyFont="1" applyFill="1" applyAlignment="1">
      <alignment horizontal="center" vertical="center" shrinkToFit="1"/>
    </xf>
    <xf numFmtId="0" fontId="15" fillId="0" borderId="0" xfId="627" applyFont="1" applyFill="1" applyAlignment="1">
      <alignment horizontal="left" vertical="center" wrapText="1"/>
    </xf>
    <xf numFmtId="198" fontId="29" fillId="0" borderId="0" xfId="1071" applyNumberFormat="1" applyFont="1" applyFill="1" applyBorder="1" applyAlignment="1">
      <alignment horizontal="right" vertical="center"/>
    </xf>
    <xf numFmtId="0" fontId="31" fillId="0" borderId="2" xfId="1071" applyFont="1" applyFill="1" applyBorder="1" applyAlignment="1">
      <alignment horizontal="center" vertical="center"/>
    </xf>
    <xf numFmtId="49" fontId="31" fillId="0" borderId="1" xfId="0" applyNumberFormat="1" applyFont="1" applyFill="1" applyBorder="1" applyAlignment="1" applyProtection="1">
      <alignment vertical="center" wrapText="1"/>
    </xf>
    <xf numFmtId="199" fontId="31" fillId="0" borderId="1" xfId="998" applyNumberFormat="1" applyFont="1" applyFill="1" applyBorder="1" applyAlignment="1">
      <alignment horizontal="right" vertical="center" wrapText="1"/>
    </xf>
    <xf numFmtId="200" fontId="31" fillId="0" borderId="1" xfId="998" applyNumberFormat="1" applyFont="1" applyFill="1" applyBorder="1" applyAlignment="1">
      <alignment horizontal="right" vertical="center" wrapText="1"/>
    </xf>
    <xf numFmtId="0" fontId="29" fillId="0" borderId="1" xfId="649" applyNumberFormat="1" applyFont="1" applyFill="1" applyBorder="1" applyAlignment="1">
      <alignment horizontal="left" vertical="center" wrapText="1"/>
    </xf>
    <xf numFmtId="200" fontId="29" fillId="0" borderId="1" xfId="998" applyNumberFormat="1" applyFont="1" applyFill="1" applyBorder="1" applyAlignment="1">
      <alignment horizontal="right" vertical="center" wrapText="1"/>
    </xf>
    <xf numFmtId="0" fontId="31" fillId="0" borderId="1" xfId="998" applyFont="1" applyFill="1" applyBorder="1" applyAlignment="1">
      <alignment horizontal="distributed" vertical="center" wrapText="1"/>
    </xf>
    <xf numFmtId="0" fontId="31" fillId="0" borderId="1" xfId="649" applyNumberFormat="1" applyFont="1" applyFill="1" applyBorder="1" applyAlignment="1">
      <alignment horizontal="left" vertical="center" wrapText="1"/>
    </xf>
    <xf numFmtId="0" fontId="29" fillId="0" borderId="1" xfId="649" applyNumberFormat="1" applyFont="1" applyFill="1" applyBorder="1" applyAlignment="1">
      <alignment horizontal="left" vertical="center" wrapText="1" indent="2"/>
    </xf>
    <xf numFmtId="0" fontId="31" fillId="0" borderId="1" xfId="998" applyFont="1" applyFill="1" applyBorder="1" applyAlignment="1">
      <alignment horizontal="left" vertical="center" wrapText="1"/>
    </xf>
    <xf numFmtId="0" fontId="8" fillId="0" borderId="0" xfId="649" applyAlignment="1"/>
    <xf numFmtId="0" fontId="8" fillId="0" borderId="0" xfId="649" applyFill="1" applyAlignment="1"/>
    <xf numFmtId="0" fontId="13" fillId="0" borderId="0" xfId="627" applyFont="1" applyAlignment="1">
      <alignment horizontal="center" vertical="center" shrinkToFit="1"/>
    </xf>
    <xf numFmtId="0" fontId="15" fillId="0" borderId="0" xfId="627" applyFont="1" applyAlignment="1">
      <alignment horizontal="left" vertical="center" wrapText="1"/>
    </xf>
    <xf numFmtId="0" fontId="29" fillId="0" borderId="0" xfId="649" applyFont="1" applyAlignment="1">
      <alignment horizontal="right"/>
    </xf>
    <xf numFmtId="0" fontId="31" fillId="0" borderId="1" xfId="649" applyFont="1" applyFill="1" applyBorder="1" applyAlignment="1">
      <alignment horizontal="center" vertical="center" wrapText="1"/>
    </xf>
    <xf numFmtId="49" fontId="31" fillId="0" borderId="8" xfId="0" applyNumberFormat="1" applyFont="1" applyFill="1" applyBorder="1" applyAlignment="1" applyProtection="1">
      <alignment vertical="center" wrapText="1"/>
    </xf>
    <xf numFmtId="199" fontId="31" fillId="0" borderId="1" xfId="1" applyNumberFormat="1" applyFont="1" applyFill="1" applyBorder="1" applyAlignment="1">
      <alignment horizontal="right" vertical="center" wrapText="1"/>
    </xf>
    <xf numFmtId="200" fontId="14" fillId="0" borderId="1" xfId="627" applyNumberFormat="1" applyFont="1" applyFill="1" applyBorder="1" applyAlignment="1">
      <alignment horizontal="right" vertical="center" wrapText="1"/>
    </xf>
    <xf numFmtId="49" fontId="29" fillId="0" borderId="8" xfId="0" applyNumberFormat="1" applyFont="1" applyFill="1" applyBorder="1" applyAlignment="1" applyProtection="1">
      <alignment vertical="center" wrapText="1"/>
    </xf>
    <xf numFmtId="200" fontId="15" fillId="0" borderId="1" xfId="0" applyNumberFormat="1" applyFont="1" applyBorder="1" applyAlignment="1">
      <alignment horizontal="right" vertical="center" wrapText="1"/>
    </xf>
    <xf numFmtId="0" fontId="14" fillId="0" borderId="1" xfId="0" applyFont="1" applyBorder="1" applyAlignment="1">
      <alignment horizontal="distributed" vertical="center" wrapText="1"/>
    </xf>
    <xf numFmtId="49" fontId="31" fillId="0" borderId="8" xfId="0" applyNumberFormat="1" applyFont="1" applyFill="1" applyBorder="1" applyAlignment="1" applyProtection="1">
      <alignment horizontal="left" vertical="center" wrapText="1"/>
    </xf>
    <xf numFmtId="0" fontId="31" fillId="2" borderId="1" xfId="998" applyFont="1" applyFill="1" applyBorder="1" applyAlignment="1">
      <alignment horizontal="distributed" vertical="center" wrapText="1"/>
    </xf>
    <xf numFmtId="0" fontId="29" fillId="0" borderId="0" xfId="649" applyFont="1" applyFill="1" applyAlignment="1"/>
    <xf numFmtId="0" fontId="29" fillId="0" borderId="0" xfId="649" applyFont="1" applyFill="1" applyAlignment="1">
      <alignment horizontal="right"/>
    </xf>
    <xf numFmtId="0" fontId="31" fillId="0" borderId="1" xfId="1071" applyFont="1" applyFill="1" applyBorder="1" applyAlignment="1">
      <alignment horizontal="distributed" vertical="center" wrapText="1" indent="3"/>
    </xf>
    <xf numFmtId="41" fontId="14" fillId="0" borderId="1" xfId="0" applyNumberFormat="1" applyFont="1" applyFill="1" applyBorder="1" applyAlignment="1">
      <alignment horizontal="right" vertical="center" wrapText="1"/>
    </xf>
    <xf numFmtId="200" fontId="14" fillId="0" borderId="1" xfId="0" applyNumberFormat="1" applyFont="1" applyFill="1" applyBorder="1" applyAlignment="1">
      <alignment horizontal="right" vertical="center" wrapText="1"/>
    </xf>
    <xf numFmtId="200" fontId="15" fillId="0" borderId="1" xfId="0" applyNumberFormat="1" applyFont="1" applyFill="1" applyBorder="1" applyAlignment="1">
      <alignment horizontal="right" vertical="center" wrapText="1"/>
    </xf>
    <xf numFmtId="0" fontId="14" fillId="0" borderId="1" xfId="0" applyFont="1" applyFill="1" applyBorder="1" applyAlignment="1">
      <alignment horizontal="distributed" vertical="center" wrapText="1"/>
    </xf>
    <xf numFmtId="0" fontId="31" fillId="0" borderId="1" xfId="1071" applyFont="1" applyFill="1" applyBorder="1" applyAlignment="1">
      <alignment horizontal="left" vertical="center" wrapText="1"/>
    </xf>
    <xf numFmtId="0" fontId="29" fillId="0" borderId="1" xfId="892" applyNumberFormat="1" applyFont="1" applyFill="1" applyBorder="1" applyAlignment="1">
      <alignment horizontal="left" vertical="center" wrapText="1" indent="2"/>
    </xf>
    <xf numFmtId="0" fontId="31" fillId="0" borderId="1" xfId="892" applyNumberFormat="1" applyFont="1" applyFill="1" applyBorder="1" applyAlignment="1">
      <alignment horizontal="left" vertical="center" wrapText="1"/>
    </xf>
    <xf numFmtId="197" fontId="29" fillId="0" borderId="0" xfId="895" applyNumberFormat="1" applyFont="1" applyFill="1" applyBorder="1" applyAlignment="1" applyProtection="1">
      <alignment horizontal="left" vertical="center"/>
    </xf>
    <xf numFmtId="0" fontId="29" fillId="0" borderId="0" xfId="649" applyFont="1" applyFill="1" applyBorder="1" applyAlignment="1">
      <alignment vertical="center"/>
    </xf>
    <xf numFmtId="0" fontId="29" fillId="0" borderId="0" xfId="649" applyFont="1" applyFill="1" applyAlignment="1">
      <alignment vertical="center"/>
    </xf>
    <xf numFmtId="197" fontId="33" fillId="0" borderId="0" xfId="895" applyNumberFormat="1" applyFont="1" applyFill="1" applyBorder="1" applyAlignment="1" applyProtection="1">
      <alignment horizontal="right" vertical="center"/>
    </xf>
    <xf numFmtId="41" fontId="31" fillId="0" borderId="1" xfId="965" applyNumberFormat="1" applyFont="1" applyFill="1" applyBorder="1" applyAlignment="1">
      <alignment horizontal="right" vertical="center" wrapText="1"/>
    </xf>
    <xf numFmtId="200" fontId="31" fillId="0" borderId="1" xfId="3" applyNumberFormat="1" applyFont="1" applyFill="1" applyBorder="1" applyAlignment="1">
      <alignment horizontal="right" vertical="center" wrapText="1"/>
    </xf>
    <xf numFmtId="0" fontId="29" fillId="0" borderId="1" xfId="892" applyNumberFormat="1" applyFont="1" applyFill="1" applyBorder="1" applyAlignment="1">
      <alignment horizontal="left" vertical="center" wrapText="1"/>
    </xf>
    <xf numFmtId="200" fontId="29" fillId="0" borderId="1" xfId="3" applyNumberFormat="1" applyFont="1" applyFill="1" applyBorder="1" applyAlignment="1">
      <alignment horizontal="right" vertical="center" wrapText="1"/>
    </xf>
    <xf numFmtId="0" fontId="29" fillId="0" borderId="2" xfId="892" applyNumberFormat="1" applyFont="1" applyFill="1" applyBorder="1" applyAlignment="1">
      <alignment horizontal="left" vertical="center" wrapText="1"/>
    </xf>
    <xf numFmtId="49" fontId="29" fillId="0" borderId="8" xfId="0" applyNumberFormat="1" applyFont="1" applyFill="1" applyBorder="1" applyAlignment="1" applyProtection="1">
      <alignment horizontal="left" vertical="center" wrapText="1"/>
    </xf>
    <xf numFmtId="0" fontId="38" fillId="0" borderId="0" xfId="0" applyFont="1" applyAlignment="1"/>
    <xf numFmtId="0" fontId="13" fillId="0" borderId="0" xfId="902" applyFont="1" applyFill="1" applyAlignment="1">
      <alignment horizontal="center" vertical="center"/>
    </xf>
    <xf numFmtId="0" fontId="15" fillId="0" borderId="0" xfId="902" applyFont="1" applyFill="1" applyAlignment="1">
      <alignment horizontal="left" vertical="center"/>
    </xf>
    <xf numFmtId="0" fontId="15" fillId="0" borderId="0" xfId="0" applyFont="1" applyFill="1" applyAlignment="1">
      <alignment vertical="center"/>
    </xf>
    <xf numFmtId="0" fontId="15" fillId="0" borderId="0" xfId="902" applyFont="1" applyFill="1" applyAlignment="1">
      <alignment horizontal="right" vertical="center"/>
    </xf>
    <xf numFmtId="198" fontId="31" fillId="0" borderId="10" xfId="998"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199" fontId="29" fillId="0" borderId="1" xfId="0" applyNumberFormat="1" applyFont="1" applyFill="1" applyBorder="1" applyAlignment="1">
      <alignment vertical="center" wrapText="1"/>
    </xf>
    <xf numFmtId="200" fontId="29" fillId="0" borderId="1" xfId="3" applyNumberFormat="1" applyFont="1" applyFill="1" applyBorder="1" applyAlignment="1">
      <alignment vertical="center" wrapText="1"/>
    </xf>
    <xf numFmtId="0" fontId="14" fillId="0" borderId="1" xfId="0" applyFont="1" applyFill="1" applyBorder="1" applyAlignment="1">
      <alignment horizontal="center" vertical="center" wrapText="1"/>
    </xf>
    <xf numFmtId="199" fontId="31" fillId="0" borderId="1" xfId="0" applyNumberFormat="1" applyFont="1" applyFill="1" applyBorder="1" applyAlignment="1">
      <alignment vertical="center" wrapText="1"/>
    </xf>
    <xf numFmtId="0" fontId="0" fillId="0" borderId="0" xfId="0" applyFill="1" applyAlignment="1">
      <alignment horizontal="center" vertical="center" wrapText="1"/>
    </xf>
    <xf numFmtId="0" fontId="39" fillId="0" borderId="0" xfId="998" applyFont="1" applyProtection="1">
      <alignment vertical="center"/>
    </xf>
    <xf numFmtId="0" fontId="40" fillId="0" borderId="0" xfId="998" applyFont="1" applyAlignment="1" applyProtection="1">
      <alignment horizontal="center" vertical="center"/>
    </xf>
    <xf numFmtId="0" fontId="8" fillId="0" borderId="0" xfId="998" applyProtection="1">
      <alignment vertical="center"/>
    </xf>
    <xf numFmtId="0" fontId="8" fillId="2" borderId="0" xfId="998" applyFill="1" applyProtection="1">
      <alignment vertical="center"/>
    </xf>
    <xf numFmtId="198" fontId="8" fillId="0" borderId="0" xfId="998" applyNumberFormat="1" applyProtection="1">
      <alignment vertical="center"/>
    </xf>
    <xf numFmtId="0" fontId="2" fillId="0" borderId="0" xfId="998" applyFont="1" applyFill="1" applyAlignment="1" applyProtection="1">
      <alignment horizontal="center" vertical="center"/>
    </xf>
    <xf numFmtId="0" fontId="29" fillId="0" borderId="0" xfId="998" applyFont="1" applyFill="1" applyProtection="1">
      <alignment vertical="center"/>
    </xf>
    <xf numFmtId="198" fontId="29" fillId="0" borderId="0" xfId="998" applyNumberFormat="1" applyFont="1" applyFill="1" applyBorder="1" applyAlignment="1" applyProtection="1">
      <alignment horizontal="right" vertical="center"/>
    </xf>
    <xf numFmtId="0" fontId="31" fillId="0" borderId="1" xfId="998" applyFont="1" applyFill="1" applyBorder="1" applyAlignment="1" applyProtection="1">
      <alignment horizontal="distributed" vertical="center" wrapText="1" indent="3"/>
    </xf>
    <xf numFmtId="198" fontId="31" fillId="0" borderId="1" xfId="998" applyNumberFormat="1" applyFont="1" applyFill="1" applyBorder="1" applyAlignment="1" applyProtection="1">
      <alignment horizontal="center" vertical="center" wrapText="1"/>
    </xf>
    <xf numFmtId="0" fontId="31" fillId="0" borderId="1" xfId="0" applyFont="1" applyFill="1" applyBorder="1" applyAlignment="1" applyProtection="1">
      <alignment vertical="center" wrapText="1"/>
    </xf>
    <xf numFmtId="199" fontId="31" fillId="0" borderId="1" xfId="1" applyNumberFormat="1" applyFont="1" applyFill="1" applyBorder="1" applyAlignment="1" applyProtection="1">
      <alignment horizontal="right" vertical="center" wrapText="1"/>
    </xf>
    <xf numFmtId="200" fontId="31" fillId="0" borderId="1" xfId="3" applyNumberFormat="1" applyFont="1" applyFill="1" applyBorder="1" applyAlignment="1" applyProtection="1">
      <alignment horizontal="right" vertical="center" wrapText="1"/>
    </xf>
    <xf numFmtId="0" fontId="29" fillId="0" borderId="1" xfId="0" applyFont="1" applyFill="1" applyBorder="1" applyAlignment="1" applyProtection="1">
      <alignment vertical="center" wrapText="1"/>
    </xf>
    <xf numFmtId="199" fontId="29" fillId="0" borderId="1" xfId="1" applyNumberFormat="1" applyFont="1" applyFill="1" applyBorder="1" applyAlignment="1" applyProtection="1">
      <alignment horizontal="right" vertical="center" wrapText="1"/>
    </xf>
    <xf numFmtId="0" fontId="15" fillId="0" borderId="1" xfId="0" applyFont="1" applyFill="1" applyBorder="1" applyAlignment="1" applyProtection="1">
      <alignment vertical="center" wrapText="1"/>
    </xf>
    <xf numFmtId="0" fontId="14" fillId="0" borderId="1" xfId="0" applyFont="1" applyFill="1" applyBorder="1" applyAlignment="1" applyProtection="1">
      <alignment vertical="center" wrapText="1"/>
    </xf>
    <xf numFmtId="49" fontId="14" fillId="0" borderId="1" xfId="1060" applyNumberFormat="1" applyFont="1" applyFill="1" applyBorder="1" applyAlignment="1" applyProtection="1">
      <alignment vertical="center" wrapText="1"/>
    </xf>
    <xf numFmtId="49" fontId="15" fillId="0" borderId="1" xfId="1060" applyNumberFormat="1" applyFont="1" applyFill="1" applyBorder="1" applyAlignment="1" applyProtection="1">
      <alignment vertical="center" wrapText="1"/>
    </xf>
    <xf numFmtId="0" fontId="31" fillId="0" borderId="1" xfId="998" applyFont="1" applyFill="1" applyBorder="1" applyAlignment="1" applyProtection="1">
      <alignment horizontal="distributed" vertical="center" wrapText="1" indent="1"/>
    </xf>
    <xf numFmtId="0" fontId="31" fillId="0" borderId="1" xfId="998" applyFont="1" applyFill="1" applyBorder="1" applyAlignment="1" applyProtection="1">
      <alignment horizontal="left" vertical="center" wrapText="1"/>
    </xf>
    <xf numFmtId="0" fontId="29" fillId="0" borderId="1" xfId="998" applyFont="1" applyFill="1" applyBorder="1" applyAlignment="1" applyProtection="1">
      <alignment horizontal="left" vertical="center" wrapText="1"/>
    </xf>
    <xf numFmtId="0" fontId="29" fillId="0" borderId="1" xfId="553" applyFont="1" applyFill="1" applyBorder="1" applyAlignment="1" applyProtection="1">
      <alignment horizontal="left" vertical="center" wrapText="1"/>
    </xf>
    <xf numFmtId="0" fontId="31" fillId="0" borderId="1" xfId="553" applyFont="1" applyFill="1" applyBorder="1" applyAlignment="1" applyProtection="1">
      <alignment horizontal="left" vertical="center" wrapText="1"/>
    </xf>
    <xf numFmtId="0" fontId="39" fillId="0" borderId="0" xfId="998" applyFont="1">
      <alignment vertical="center"/>
    </xf>
    <xf numFmtId="0" fontId="40" fillId="0" borderId="0" xfId="998" applyFont="1" applyAlignment="1">
      <alignment horizontal="center" vertical="center"/>
    </xf>
    <xf numFmtId="0" fontId="40" fillId="0" borderId="0" xfId="998" applyFont="1">
      <alignment vertical="center"/>
    </xf>
    <xf numFmtId="198" fontId="8" fillId="0" borderId="0" xfId="998" applyNumberFormat="1">
      <alignment vertical="center"/>
    </xf>
    <xf numFmtId="0" fontId="2" fillId="0" borderId="0" xfId="998" applyFont="1" applyFill="1" applyAlignment="1">
      <alignment horizontal="center" vertical="center"/>
    </xf>
    <xf numFmtId="0" fontId="29" fillId="0" borderId="0" xfId="998" applyFont="1" applyFill="1">
      <alignment vertical="center"/>
    </xf>
    <xf numFmtId="0" fontId="41" fillId="0" borderId="0" xfId="998" applyFont="1" applyFill="1">
      <alignment vertical="center"/>
    </xf>
    <xf numFmtId="198" fontId="29" fillId="0" borderId="0" xfId="998" applyNumberFormat="1" applyFont="1" applyFill="1" applyAlignment="1">
      <alignment horizontal="right" vertical="center"/>
    </xf>
    <xf numFmtId="0" fontId="31" fillId="0" borderId="1" xfId="998" applyFont="1" applyFill="1" applyBorder="1" applyAlignment="1">
      <alignment horizontal="distributed" vertical="center" wrapText="1" indent="3"/>
    </xf>
    <xf numFmtId="49" fontId="14" fillId="0" borderId="1" xfId="1060" applyNumberFormat="1" applyFont="1" applyFill="1" applyBorder="1" applyAlignment="1">
      <alignment vertical="center" wrapText="1"/>
    </xf>
    <xf numFmtId="202" fontId="31" fillId="0" borderId="1" xfId="1" applyNumberFormat="1" applyFont="1" applyFill="1" applyBorder="1" applyAlignment="1">
      <alignment horizontal="right" vertical="center" wrapText="1"/>
    </xf>
    <xf numFmtId="49" fontId="15" fillId="0" borderId="1" xfId="1060" applyNumberFormat="1" applyFont="1" applyFill="1" applyBorder="1" applyAlignment="1">
      <alignment vertical="center" wrapText="1"/>
    </xf>
    <xf numFmtId="202" fontId="29" fillId="0" borderId="1" xfId="1" applyNumberFormat="1" applyFont="1" applyFill="1" applyBorder="1" applyAlignment="1">
      <alignment horizontal="right" vertical="center" wrapText="1"/>
    </xf>
    <xf numFmtId="0" fontId="31" fillId="0" borderId="1" xfId="998" applyFont="1" applyFill="1" applyBorder="1" applyAlignment="1">
      <alignment vertical="center" wrapText="1"/>
    </xf>
    <xf numFmtId="0" fontId="29" fillId="0" borderId="1" xfId="998" applyFont="1" applyFill="1" applyBorder="1" applyAlignment="1">
      <alignment horizontal="left" vertical="center"/>
    </xf>
    <xf numFmtId="0" fontId="31" fillId="0" borderId="1" xfId="998" applyFont="1" applyFill="1" applyBorder="1" applyAlignment="1">
      <alignment horizontal="distributed" vertical="center" indent="1"/>
    </xf>
    <xf numFmtId="0" fontId="31" fillId="0" borderId="1" xfId="553" applyFont="1" applyFill="1" applyBorder="1" applyAlignment="1">
      <alignment horizontal="left" vertical="center"/>
    </xf>
    <xf numFmtId="0" fontId="39" fillId="0" borderId="0" xfId="998" applyFont="1" applyFill="1" applyProtection="1">
      <alignment vertical="center"/>
    </xf>
    <xf numFmtId="0" fontId="40" fillId="0" borderId="0" xfId="998" applyFont="1" applyFill="1" applyAlignment="1" applyProtection="1">
      <alignment horizontal="center" vertical="center"/>
    </xf>
    <xf numFmtId="0" fontId="8" fillId="0" borderId="0" xfId="998" applyFill="1" applyProtection="1">
      <alignment vertical="center"/>
    </xf>
    <xf numFmtId="198" fontId="8" fillId="0" borderId="0" xfId="998" applyNumberFormat="1" applyFill="1" applyProtection="1">
      <alignment vertical="center"/>
    </xf>
    <xf numFmtId="3" fontId="31" fillId="0" borderId="1" xfId="0" applyNumberFormat="1" applyFont="1" applyFill="1" applyBorder="1" applyAlignment="1" applyProtection="1">
      <alignment horizontal="right" vertical="center"/>
    </xf>
    <xf numFmtId="200" fontId="31" fillId="0" borderId="1" xfId="3" applyNumberFormat="1" applyFont="1" applyFill="1" applyBorder="1" applyAlignment="1" applyProtection="1">
      <alignment horizontal="right" vertical="center" wrapText="1"/>
      <protection locked="0"/>
    </xf>
    <xf numFmtId="3" fontId="29" fillId="0" borderId="1" xfId="0" applyNumberFormat="1" applyFont="1" applyFill="1" applyBorder="1" applyAlignment="1" applyProtection="1">
      <alignment horizontal="right" vertical="center"/>
    </xf>
    <xf numFmtId="3" fontId="29" fillId="0" borderId="1" xfId="0" applyNumberFormat="1" applyFont="1" applyFill="1" applyBorder="1" applyAlignment="1" applyProtection="1">
      <alignment horizontal="right" vertical="center"/>
      <protection locked="0"/>
    </xf>
    <xf numFmtId="3" fontId="31" fillId="0" borderId="1" xfId="0" applyNumberFormat="1" applyFont="1" applyFill="1" applyBorder="1" applyAlignment="1" applyProtection="1">
      <alignment horizontal="right" vertical="center"/>
      <protection locked="0"/>
    </xf>
    <xf numFmtId="0" fontId="31" fillId="0" borderId="1" xfId="553" applyFont="1" applyFill="1" applyBorder="1" applyAlignment="1" applyProtection="1">
      <alignment horizontal="left" vertical="center"/>
    </xf>
    <xf numFmtId="0" fontId="29" fillId="0" borderId="1" xfId="998" applyFont="1" applyFill="1" applyBorder="1" applyAlignment="1" applyProtection="1">
      <alignment horizontal="left" vertical="center"/>
    </xf>
    <xf numFmtId="0" fontId="1" fillId="0" borderId="0" xfId="0" applyFont="1" applyFill="1" applyBorder="1" applyAlignment="1"/>
    <xf numFmtId="0" fontId="42" fillId="0" borderId="0"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14" xfId="0" applyFont="1" applyFill="1" applyBorder="1" applyAlignment="1">
      <alignment horizontal="center" vertical="center"/>
    </xf>
    <xf numFmtId="0" fontId="15" fillId="0" borderId="0" xfId="0" applyFont="1" applyAlignment="1">
      <alignment horizontal="right"/>
    </xf>
    <xf numFmtId="0" fontId="31" fillId="0" borderId="2" xfId="1073" applyFont="1" applyBorder="1" applyAlignment="1">
      <alignment horizontal="center" vertical="center"/>
    </xf>
    <xf numFmtId="0" fontId="31" fillId="0" borderId="10" xfId="1073" applyFont="1" applyBorder="1" applyAlignment="1">
      <alignment horizontal="center" vertical="center"/>
    </xf>
    <xf numFmtId="0" fontId="31" fillId="0" borderId="15" xfId="1073" applyFont="1" applyBorder="1" applyAlignment="1">
      <alignment horizontal="center" vertical="center"/>
    </xf>
    <xf numFmtId="0" fontId="31" fillId="0" borderId="3" xfId="1073" applyFont="1" applyBorder="1" applyAlignment="1">
      <alignment horizontal="center" vertical="center"/>
    </xf>
    <xf numFmtId="49" fontId="31" fillId="0" borderId="1" xfId="920" applyNumberFormat="1" applyFont="1" applyFill="1" applyBorder="1" applyAlignment="1" applyProtection="1">
      <alignment horizontal="center" vertical="center"/>
    </xf>
    <xf numFmtId="0" fontId="44" fillId="0" borderId="1" xfId="0" applyFont="1" applyFill="1" applyBorder="1" applyAlignment="1">
      <alignment horizontal="right"/>
    </xf>
    <xf numFmtId="0" fontId="44" fillId="0" borderId="1" xfId="0" applyFont="1" applyFill="1" applyBorder="1" applyAlignment="1"/>
    <xf numFmtId="10" fontId="44" fillId="0" borderId="1" xfId="0" applyNumberFormat="1" applyFont="1" applyFill="1" applyBorder="1" applyAlignment="1"/>
    <xf numFmtId="10" fontId="44" fillId="0" borderId="1" xfId="0" applyNumberFormat="1" applyFont="1" applyFill="1" applyBorder="1" applyAlignment="1">
      <alignment horizontal="right"/>
    </xf>
    <xf numFmtId="0" fontId="36" fillId="0" borderId="0" xfId="0" applyFont="1" applyFill="1" applyBorder="1" applyAlignment="1">
      <alignment horizontal="left" vertical="top" wrapText="1"/>
    </xf>
    <xf numFmtId="0" fontId="2" fillId="0" borderId="0" xfId="659" applyFont="1" applyAlignment="1">
      <alignment horizontal="center" vertical="center" shrinkToFit="1"/>
    </xf>
    <xf numFmtId="0" fontId="45" fillId="0" borderId="0" xfId="1009" applyFont="1" applyAlignment="1"/>
    <xf numFmtId="0" fontId="31" fillId="0" borderId="1" xfId="1073" applyFont="1" applyFill="1" applyBorder="1" applyAlignment="1">
      <alignment horizontal="center" vertical="center"/>
    </xf>
    <xf numFmtId="0" fontId="31" fillId="0" borderId="1" xfId="1073" applyFont="1" applyFill="1" applyBorder="1" applyAlignment="1">
      <alignment horizontal="center" vertical="center" wrapText="1"/>
    </xf>
    <xf numFmtId="0" fontId="31" fillId="0" borderId="1" xfId="0" applyFont="1" applyBorder="1" applyAlignment="1">
      <alignment horizontal="left" vertical="center"/>
    </xf>
    <xf numFmtId="0" fontId="15" fillId="0" borderId="1" xfId="0" applyFont="1" applyBorder="1" applyAlignment="1">
      <alignment horizontal="left" vertical="center"/>
    </xf>
    <xf numFmtId="199" fontId="29" fillId="0" borderId="1" xfId="1" applyNumberFormat="1" applyFont="1" applyBorder="1" applyAlignment="1">
      <alignment horizontal="right" vertical="center" wrapText="1"/>
    </xf>
    <xf numFmtId="199" fontId="15" fillId="0" borderId="6" xfId="0" applyNumberFormat="1" applyFont="1" applyBorder="1" applyAlignment="1">
      <alignment horizontal="right" vertical="center" wrapText="1"/>
    </xf>
    <xf numFmtId="199" fontId="14" fillId="0" borderId="6" xfId="0" applyNumberFormat="1" applyFont="1" applyBorder="1" applyAlignment="1">
      <alignment horizontal="right" vertical="center" wrapText="1"/>
    </xf>
    <xf numFmtId="199" fontId="14" fillId="0" borderId="1" xfId="0" applyNumberFormat="1" applyFont="1" applyBorder="1" applyAlignment="1">
      <alignment horizontal="right" vertical="center" wrapText="1"/>
    </xf>
    <xf numFmtId="0" fontId="37" fillId="0" borderId="0" xfId="902" applyFont="1" applyAlignment="1">
      <alignment horizontal="center" vertical="center"/>
    </xf>
    <xf numFmtId="0" fontId="13" fillId="0" borderId="0" xfId="902" applyFont="1" applyAlignment="1">
      <alignment horizontal="center" vertical="center"/>
    </xf>
    <xf numFmtId="0" fontId="15" fillId="0" borderId="0" xfId="902" applyFont="1" applyFill="1" applyAlignment="1">
      <alignment horizontal="left"/>
    </xf>
    <xf numFmtId="203" fontId="46" fillId="0" borderId="1" xfId="0" applyNumberFormat="1" applyFont="1" applyFill="1" applyBorder="1" applyAlignment="1">
      <alignment vertical="center" wrapText="1"/>
    </xf>
    <xf numFmtId="203" fontId="31" fillId="0" borderId="1" xfId="1012" applyNumberFormat="1" applyFont="1" applyFill="1" applyBorder="1" applyAlignment="1">
      <alignment horizontal="center" vertical="center"/>
    </xf>
    <xf numFmtId="199" fontId="29" fillId="0" borderId="1" xfId="1" applyNumberFormat="1" applyFont="1" applyFill="1" applyBorder="1" applyAlignment="1">
      <alignment horizontal="right" vertical="center" wrapText="1"/>
    </xf>
    <xf numFmtId="0" fontId="0" fillId="0" borderId="0" xfId="0" applyFill="1" applyAlignment="1">
      <alignment horizontal="left" vertical="center" wrapText="1"/>
    </xf>
    <xf numFmtId="0" fontId="0" fillId="0" borderId="0" xfId="0" applyAlignment="1">
      <alignment horizontal="center"/>
    </xf>
    <xf numFmtId="0" fontId="0" fillId="0" borderId="0" xfId="0" applyFill="1" applyAlignment="1">
      <alignment horizontal="center"/>
    </xf>
    <xf numFmtId="10" fontId="0" fillId="0" borderId="0" xfId="0" applyNumberFormat="1" applyAlignment="1"/>
    <xf numFmtId="0" fontId="47" fillId="0" borderId="0" xfId="902" applyFont="1" applyAlignment="1">
      <alignment horizontal="center" vertical="center"/>
    </xf>
    <xf numFmtId="0" fontId="47" fillId="0" borderId="0" xfId="902" applyFont="1" applyFill="1" applyAlignment="1">
      <alignment horizontal="center" vertical="center"/>
    </xf>
    <xf numFmtId="10" fontId="47" fillId="0" borderId="0" xfId="902" applyNumberFormat="1" applyFont="1" applyAlignment="1">
      <alignment horizontal="center" vertical="center"/>
    </xf>
    <xf numFmtId="0" fontId="15" fillId="0" borderId="0" xfId="902" applyFont="1" applyBorder="1" applyAlignment="1">
      <alignment horizontal="left" vertical="center"/>
    </xf>
    <xf numFmtId="0" fontId="15" fillId="0" borderId="0" xfId="902" applyFont="1" applyBorder="1" applyAlignment="1">
      <alignment horizontal="center" vertical="center"/>
    </xf>
    <xf numFmtId="0" fontId="15" fillId="0" borderId="0" xfId="902" applyFont="1" applyFill="1" applyBorder="1" applyAlignment="1">
      <alignment horizontal="center" vertical="center"/>
    </xf>
    <xf numFmtId="10" fontId="15" fillId="0" borderId="0" xfId="902" applyNumberFormat="1" applyFont="1" applyBorder="1" applyAlignment="1">
      <alignment horizontal="right" vertical="center"/>
    </xf>
    <xf numFmtId="0" fontId="31" fillId="0" borderId="1" xfId="0" applyFont="1" applyBorder="1" applyAlignment="1">
      <alignment horizontal="center" vertical="center" wrapText="1"/>
    </xf>
    <xf numFmtId="10" fontId="31" fillId="0" borderId="1" xfId="998" applyNumberFormat="1" applyFont="1" applyBorder="1" applyAlignment="1">
      <alignment horizontal="center" vertical="center" wrapText="1"/>
    </xf>
    <xf numFmtId="194" fontId="14" fillId="0" borderId="1" xfId="651" applyNumberFormat="1" applyFont="1" applyFill="1" applyBorder="1" applyAlignment="1">
      <alignment horizontal="left" vertical="center"/>
    </xf>
    <xf numFmtId="199" fontId="14" fillId="0" borderId="1" xfId="651" applyNumberFormat="1" applyFont="1" applyFill="1" applyBorder="1" applyAlignment="1">
      <alignment horizontal="center" vertical="center" wrapText="1"/>
    </xf>
    <xf numFmtId="194" fontId="15" fillId="0" borderId="1" xfId="651" applyNumberFormat="1" applyFont="1" applyFill="1" applyBorder="1" applyAlignment="1">
      <alignment horizontal="left" vertical="center"/>
    </xf>
    <xf numFmtId="199" fontId="15" fillId="0" borderId="1" xfId="651" applyNumberFormat="1" applyFont="1" applyFill="1" applyBorder="1" applyAlignment="1">
      <alignment horizontal="center" vertical="center" wrapText="1"/>
    </xf>
    <xf numFmtId="198" fontId="29" fillId="0" borderId="1" xfId="998" applyNumberFormat="1" applyFont="1" applyFill="1" applyBorder="1" applyAlignment="1">
      <alignment horizontal="center" vertical="center" wrapText="1"/>
    </xf>
    <xf numFmtId="198" fontId="29" fillId="0" borderId="1" xfId="998" applyNumberFormat="1" applyFont="1" applyBorder="1" applyAlignment="1">
      <alignment horizontal="center" vertical="center" wrapText="1"/>
    </xf>
    <xf numFmtId="199" fontId="15" fillId="0" borderId="1" xfId="0" applyNumberFormat="1" applyFont="1" applyBorder="1" applyAlignment="1">
      <alignment horizontal="center" vertical="center" wrapText="1"/>
    </xf>
    <xf numFmtId="199" fontId="15" fillId="0" borderId="1" xfId="0" applyNumberFormat="1" applyFont="1" applyFill="1" applyBorder="1" applyAlignment="1">
      <alignment horizontal="center" vertical="center" wrapText="1"/>
    </xf>
    <xf numFmtId="0" fontId="14" fillId="0" borderId="1" xfId="651" applyFont="1" applyFill="1" applyBorder="1" applyAlignment="1">
      <alignment horizontal="center" vertical="center"/>
    </xf>
    <xf numFmtId="0" fontId="30" fillId="0" borderId="0" xfId="998" applyFont="1">
      <alignment vertical="center"/>
    </xf>
    <xf numFmtId="0" fontId="8" fillId="0" borderId="0" xfId="998" applyFont="1">
      <alignment vertical="center"/>
    </xf>
    <xf numFmtId="199" fontId="8" fillId="0" borderId="0" xfId="998" applyNumberFormat="1" applyFont="1" applyFill="1">
      <alignment vertical="center"/>
    </xf>
    <xf numFmtId="199" fontId="8" fillId="0" borderId="0" xfId="998" applyNumberFormat="1" applyFont="1">
      <alignment vertical="center"/>
    </xf>
    <xf numFmtId="203" fontId="8" fillId="0" borderId="0" xfId="998" applyNumberFormat="1">
      <alignment vertical="center"/>
    </xf>
    <xf numFmtId="203" fontId="8" fillId="0" borderId="0" xfId="649" applyNumberFormat="1" applyFill="1" applyAlignment="1"/>
    <xf numFmtId="0" fontId="48" fillId="0" borderId="0" xfId="998" applyFont="1" applyFill="1" applyAlignment="1">
      <alignment horizontal="right" vertical="center"/>
    </xf>
    <xf numFmtId="199" fontId="40" fillId="0" borderId="1" xfId="998" applyNumberFormat="1" applyFont="1" applyFill="1" applyBorder="1" applyAlignment="1">
      <alignment horizontal="center" vertical="center" wrapText="1"/>
    </xf>
    <xf numFmtId="203" fontId="11" fillId="0" borderId="0" xfId="998" applyNumberFormat="1" applyFont="1" applyAlignment="1">
      <alignment horizontal="center" vertical="center" wrapText="1"/>
    </xf>
    <xf numFmtId="49" fontId="31" fillId="2" borderId="1" xfId="0" applyNumberFormat="1" applyFont="1" applyFill="1" applyBorder="1" applyAlignment="1">
      <alignment vertical="center" wrapText="1"/>
    </xf>
    <xf numFmtId="199" fontId="40" fillId="0" borderId="16" xfId="0" applyNumberFormat="1" applyFont="1" applyFill="1" applyBorder="1" applyAlignment="1" applyProtection="1">
      <alignment horizontal="right" vertical="center"/>
    </xf>
    <xf numFmtId="199" fontId="40" fillId="2" borderId="16" xfId="0" applyNumberFormat="1" applyFont="1" applyFill="1" applyBorder="1" applyAlignment="1" applyProtection="1">
      <alignment horizontal="right" vertical="center"/>
    </xf>
    <xf numFmtId="200" fontId="31" fillId="0" borderId="1" xfId="3" applyNumberFormat="1" applyFont="1" applyFill="1" applyBorder="1" applyAlignment="1">
      <alignment horizontal="right" vertical="center" wrapText="1" shrinkToFit="1"/>
    </xf>
    <xf numFmtId="199" fontId="8" fillId="2" borderId="16" xfId="0" applyNumberFormat="1" applyFont="1" applyFill="1" applyBorder="1" applyAlignment="1" applyProtection="1">
      <alignment horizontal="right" vertical="center"/>
    </xf>
    <xf numFmtId="49" fontId="29" fillId="2" borderId="1" xfId="0" applyNumberFormat="1" applyFont="1" applyFill="1" applyBorder="1" applyAlignment="1">
      <alignment vertical="center" wrapText="1"/>
    </xf>
    <xf numFmtId="199" fontId="8" fillId="0" borderId="16" xfId="0" applyNumberFormat="1" applyFont="1" applyFill="1" applyBorder="1" applyAlignment="1" applyProtection="1">
      <alignment horizontal="right" vertical="center"/>
    </xf>
    <xf numFmtId="49" fontId="29" fillId="2" borderId="2" xfId="0" applyNumberFormat="1" applyFont="1" applyFill="1" applyBorder="1" applyAlignment="1">
      <alignment vertical="center" wrapText="1"/>
    </xf>
    <xf numFmtId="49" fontId="29" fillId="2" borderId="3" xfId="0" applyNumberFormat="1" applyFont="1" applyFill="1" applyBorder="1" applyAlignment="1">
      <alignment vertical="center" wrapText="1"/>
    </xf>
    <xf numFmtId="49" fontId="29" fillId="0" borderId="1" xfId="0" applyNumberFormat="1" applyFont="1" applyBorder="1" applyAlignment="1">
      <alignment vertical="center" wrapText="1"/>
    </xf>
    <xf numFmtId="49" fontId="31" fillId="0" borderId="1" xfId="0" applyNumberFormat="1" applyFont="1" applyBorder="1" applyAlignment="1">
      <alignment vertical="center" wrapText="1"/>
    </xf>
    <xf numFmtId="49" fontId="29" fillId="3" borderId="1" xfId="0" applyNumberFormat="1" applyFont="1" applyFill="1" applyBorder="1" applyAlignment="1">
      <alignment vertical="center" wrapText="1"/>
    </xf>
    <xf numFmtId="49" fontId="29" fillId="0" borderId="2" xfId="0" applyNumberFormat="1" applyFont="1" applyBorder="1" applyAlignment="1">
      <alignment vertical="center" wrapText="1"/>
    </xf>
    <xf numFmtId="49" fontId="29" fillId="0" borderId="3" xfId="0" applyNumberFormat="1" applyFont="1" applyBorder="1" applyAlignment="1">
      <alignment vertical="center" wrapText="1"/>
    </xf>
    <xf numFmtId="49" fontId="29" fillId="3" borderId="2" xfId="0" applyNumberFormat="1" applyFont="1" applyFill="1" applyBorder="1" applyAlignment="1">
      <alignment vertical="center" wrapText="1"/>
    </xf>
    <xf numFmtId="0" fontId="14" fillId="2" borderId="1" xfId="0" applyFont="1" applyFill="1" applyBorder="1" applyAlignment="1">
      <alignment vertical="center" wrapText="1"/>
    </xf>
    <xf numFmtId="0" fontId="15" fillId="2" borderId="1" xfId="0" applyFont="1" applyFill="1" applyBorder="1" applyAlignment="1">
      <alignment vertical="center" wrapText="1"/>
    </xf>
    <xf numFmtId="0" fontId="15" fillId="3" borderId="2" xfId="0" applyFont="1" applyFill="1" applyBorder="1" applyAlignment="1">
      <alignment vertical="center" wrapText="1"/>
    </xf>
    <xf numFmtId="0" fontId="15" fillId="2" borderId="2" xfId="0" applyFont="1" applyFill="1" applyBorder="1" applyAlignment="1">
      <alignment vertical="center" wrapText="1"/>
    </xf>
    <xf numFmtId="0" fontId="14" fillId="2" borderId="1" xfId="0" applyFont="1" applyFill="1" applyBorder="1" applyAlignment="1">
      <alignment wrapText="1"/>
    </xf>
    <xf numFmtId="49" fontId="31" fillId="3" borderId="2" xfId="0" applyNumberFormat="1" applyFont="1" applyFill="1" applyBorder="1" applyAlignment="1">
      <alignment vertical="center" wrapText="1"/>
    </xf>
    <xf numFmtId="0" fontId="15" fillId="2" borderId="3" xfId="0" applyFont="1" applyFill="1" applyBorder="1" applyAlignment="1">
      <alignment vertical="center" wrapText="1"/>
    </xf>
    <xf numFmtId="49" fontId="31" fillId="2" borderId="3" xfId="0" applyNumberFormat="1" applyFont="1" applyFill="1" applyBorder="1" applyAlignment="1">
      <alignment vertical="center" wrapText="1"/>
    </xf>
    <xf numFmtId="49" fontId="29" fillId="2" borderId="4" xfId="0" applyNumberFormat="1" applyFont="1" applyFill="1" applyBorder="1" applyAlignment="1">
      <alignment vertical="center" wrapText="1"/>
    </xf>
    <xf numFmtId="200" fontId="29" fillId="0" borderId="1" xfId="3" applyNumberFormat="1" applyFont="1" applyFill="1" applyBorder="1" applyAlignment="1" applyProtection="1">
      <alignment horizontal="right" vertical="center" wrapText="1"/>
    </xf>
    <xf numFmtId="0" fontId="31" fillId="2" borderId="1" xfId="998" applyFont="1" applyFill="1" applyBorder="1" applyAlignment="1">
      <alignment horizontal="distributed" vertical="center" wrapText="1" indent="2"/>
    </xf>
    <xf numFmtId="0" fontId="31" fillId="0" borderId="0" xfId="998" applyFont="1" applyFill="1" applyAlignment="1">
      <alignment horizontal="center" vertical="center" wrapText="1"/>
    </xf>
    <xf numFmtId="198" fontId="29" fillId="0" borderId="0" xfId="998" applyNumberFormat="1" applyFont="1" applyFill="1" applyBorder="1" applyAlignment="1">
      <alignment horizontal="left" vertical="center"/>
    </xf>
    <xf numFmtId="0" fontId="31" fillId="0" borderId="1" xfId="998" applyNumberFormat="1" applyFont="1" applyFill="1" applyBorder="1" applyAlignment="1">
      <alignment vertical="center" wrapText="1"/>
    </xf>
    <xf numFmtId="0" fontId="29" fillId="0" borderId="1" xfId="998" applyNumberFormat="1" applyFont="1" applyFill="1" applyBorder="1" applyAlignment="1" applyProtection="1">
      <alignment vertical="center" wrapText="1"/>
    </xf>
    <xf numFmtId="49" fontId="31" fillId="0" borderId="1" xfId="0" applyNumberFormat="1" applyFont="1" applyFill="1" applyBorder="1" applyAlignment="1" applyProtection="1">
      <alignment horizontal="distributed" vertical="center" wrapText="1"/>
    </xf>
    <xf numFmtId="199" fontId="31" fillId="0" borderId="1" xfId="1" applyNumberFormat="1" applyFont="1" applyFill="1" applyBorder="1" applyAlignment="1" applyProtection="1">
      <alignment horizontal="right" vertical="center" wrapText="1"/>
      <protection locked="0"/>
    </xf>
    <xf numFmtId="0" fontId="31" fillId="0" borderId="1" xfId="998" applyNumberFormat="1" applyFont="1" applyFill="1" applyBorder="1" applyAlignment="1" applyProtection="1">
      <alignment vertical="center" wrapText="1"/>
    </xf>
    <xf numFmtId="199" fontId="29" fillId="0" borderId="1" xfId="1" applyNumberFormat="1" applyFont="1" applyFill="1" applyBorder="1" applyAlignment="1" applyProtection="1">
      <alignment horizontal="right" vertical="center" wrapText="1"/>
      <protection locked="0"/>
    </xf>
    <xf numFmtId="0" fontId="31" fillId="0" borderId="1" xfId="998" applyFont="1" applyFill="1" applyBorder="1" applyAlignment="1">
      <alignment horizontal="distributed" vertical="center" wrapText="1" indent="2"/>
    </xf>
    <xf numFmtId="0" fontId="8" fillId="0" borderId="0" xfId="553" applyFill="1">
      <alignment vertical="center"/>
    </xf>
    <xf numFmtId="198" fontId="29" fillId="0" borderId="0" xfId="998" applyNumberFormat="1" applyFont="1" applyFill="1" applyBorder="1" applyAlignment="1">
      <alignment horizontal="right" vertical="center"/>
    </xf>
    <xf numFmtId="0" fontId="31" fillId="0" borderId="1" xfId="998" applyFont="1" applyFill="1" applyBorder="1" applyAlignment="1">
      <alignment horizontal="center" vertical="center" wrapText="1"/>
    </xf>
    <xf numFmtId="199" fontId="29" fillId="0" borderId="1" xfId="313" applyNumberFormat="1" applyFont="1" applyFill="1" applyBorder="1" applyAlignment="1" applyProtection="1">
      <alignment vertical="center" wrapText="1"/>
    </xf>
    <xf numFmtId="200" fontId="29" fillId="0" borderId="1" xfId="3" applyNumberFormat="1" applyFont="1" applyFill="1" applyBorder="1" applyAlignment="1" applyProtection="1">
      <alignment vertical="center" wrapText="1"/>
      <protection locked="0"/>
    </xf>
    <xf numFmtId="49" fontId="29" fillId="0" borderId="1" xfId="313" applyNumberFormat="1" applyFont="1" applyFill="1" applyBorder="1" applyAlignment="1" applyProtection="1">
      <alignment horizontal="left" vertical="center" wrapText="1"/>
    </xf>
    <xf numFmtId="200" fontId="31" fillId="0" borderId="1" xfId="3" applyNumberFormat="1" applyFont="1" applyFill="1" applyBorder="1" applyAlignment="1" applyProtection="1">
      <alignment vertical="center" wrapText="1"/>
      <protection locked="0"/>
    </xf>
    <xf numFmtId="0" fontId="29" fillId="0" borderId="1" xfId="998" applyNumberFormat="1" applyFont="1" applyFill="1" applyBorder="1" applyAlignment="1">
      <alignment horizontal="left" vertical="center" wrapText="1"/>
    </xf>
    <xf numFmtId="200" fontId="29" fillId="0" borderId="1" xfId="460" applyNumberFormat="1" applyFont="1" applyFill="1" applyBorder="1" applyAlignment="1" applyProtection="1">
      <alignment vertical="center" wrapText="1"/>
      <protection locked="0"/>
    </xf>
    <xf numFmtId="0" fontId="29" fillId="0" borderId="1" xfId="998" applyNumberFormat="1" applyFont="1" applyFill="1" applyBorder="1" applyAlignment="1">
      <alignment vertical="center" wrapText="1"/>
    </xf>
    <xf numFmtId="199" fontId="0" fillId="0" borderId="0" xfId="0" applyNumberFormat="1" applyFill="1" applyAlignment="1"/>
    <xf numFmtId="198" fontId="29" fillId="0" borderId="1" xfId="553" applyNumberFormat="1" applyFont="1" applyFill="1" applyBorder="1" applyAlignment="1" applyProtection="1">
      <alignment vertical="center" wrapText="1"/>
      <protection locked="0"/>
    </xf>
    <xf numFmtId="0" fontId="31" fillId="0" borderId="1" xfId="998" applyNumberFormat="1" applyFont="1" applyFill="1" applyBorder="1" applyAlignment="1">
      <alignment horizontal="left" vertical="center" wrapText="1"/>
    </xf>
    <xf numFmtId="3" fontId="0" fillId="0" borderId="0" xfId="0" applyNumberFormat="1" applyFill="1" applyAlignment="1"/>
    <xf numFmtId="0" fontId="0" fillId="0" borderId="0" xfId="0" applyFill="1" applyAlignment="1" applyProtection="1"/>
    <xf numFmtId="0" fontId="31" fillId="2" borderId="0" xfId="998" applyFont="1" applyFill="1" applyAlignment="1" applyProtection="1">
      <alignment horizontal="center" vertical="center" wrapText="1"/>
    </xf>
    <xf numFmtId="0" fontId="29" fillId="2" borderId="0" xfId="998" applyFont="1" applyFill="1" applyProtection="1">
      <alignment vertical="center"/>
    </xf>
    <xf numFmtId="0" fontId="8" fillId="2" borderId="0" xfId="553" applyFill="1" applyProtection="1">
      <alignment vertical="center"/>
    </xf>
    <xf numFmtId="198" fontId="8" fillId="2" borderId="0" xfId="998" applyNumberFormat="1" applyFill="1" applyProtection="1">
      <alignment vertical="center"/>
    </xf>
    <xf numFmtId="0" fontId="0" fillId="0" borderId="0" xfId="0" applyAlignment="1" applyProtection="1"/>
    <xf numFmtId="0" fontId="49" fillId="0" borderId="0" xfId="998" applyFont="1" applyFill="1" applyProtection="1">
      <alignment vertical="center"/>
    </xf>
    <xf numFmtId="0" fontId="41" fillId="0" borderId="0" xfId="998" applyFont="1" applyFill="1" applyProtection="1">
      <alignment vertical="center"/>
    </xf>
    <xf numFmtId="0" fontId="31" fillId="0" borderId="1" xfId="998" applyFont="1" applyFill="1" applyBorder="1" applyAlignment="1" applyProtection="1">
      <alignment horizontal="center" vertical="center" wrapText="1"/>
    </xf>
    <xf numFmtId="198" fontId="31" fillId="0" borderId="0" xfId="998" applyNumberFormat="1" applyFont="1" applyFill="1" applyAlignment="1" applyProtection="1">
      <alignment horizontal="center" vertical="center" wrapText="1"/>
    </xf>
    <xf numFmtId="0" fontId="39" fillId="0" borderId="0" xfId="553" applyFont="1" applyFill="1" applyAlignment="1" applyProtection="1">
      <alignment horizontal="center" vertical="center"/>
    </xf>
    <xf numFmtId="200" fontId="29" fillId="0" borderId="1" xfId="3" applyNumberFormat="1" applyFont="1" applyFill="1" applyBorder="1" applyAlignment="1" applyProtection="1">
      <alignment horizontal="right" vertical="center" wrapText="1"/>
      <protection locked="0"/>
    </xf>
    <xf numFmtId="0" fontId="31" fillId="0" borderId="1" xfId="998" applyNumberFormat="1" applyFont="1" applyFill="1" applyBorder="1" applyAlignment="1" applyProtection="1">
      <alignment horizontal="distributed" vertical="center"/>
    </xf>
    <xf numFmtId="0" fontId="50" fillId="0" borderId="0" xfId="887" applyFont="1" applyAlignment="1">
      <alignment horizontal="center" vertical="center"/>
    </xf>
    <xf numFmtId="0" fontId="0" fillId="0" borderId="0" xfId="0">
      <alignment vertical="center"/>
    </xf>
    <xf numFmtId="0" fontId="51" fillId="0" borderId="0" xfId="6" applyFont="1">
      <alignment vertical="center"/>
    </xf>
    <xf numFmtId="0" fontId="0" fillId="0" borderId="0" xfId="0" applyAlignment="1">
      <alignment vertical="center"/>
    </xf>
    <xf numFmtId="0" fontId="51" fillId="0" borderId="0" xfId="6" applyFont="1" applyAlignment="1"/>
    <xf numFmtId="0" fontId="52" fillId="0" borderId="0" xfId="6" applyAlignment="1"/>
    <xf numFmtId="0" fontId="51" fillId="0" borderId="0" xfId="6" applyFont="1" applyAlignment="1" quotePrefix="1"/>
    <xf numFmtId="0" fontId="52" fillId="0" borderId="0" xfId="6" applyAlignment="1" quotePrefix="1"/>
  </cellXfs>
  <cellStyles count="133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强调文字颜色 2 3 2" xfId="49"/>
    <cellStyle name="Accent5 9" xfId="50"/>
    <cellStyle name="汇总 6" xfId="51"/>
    <cellStyle name="常规 2 2 4" xfId="52"/>
    <cellStyle name="_ET_STYLE_NoName_00__Book1_1 2 2 2" xfId="53"/>
    <cellStyle name="部门 4" xfId="54"/>
    <cellStyle name="常规 435" xfId="55"/>
    <cellStyle name="常规 440" xfId="56"/>
    <cellStyle name="链接单元格 5" xfId="57"/>
    <cellStyle name="Accent1 5" xfId="58"/>
    <cellStyle name="百分比 2 8 2" xfId="59"/>
    <cellStyle name="args.style" xfId="60"/>
    <cellStyle name="好 3 2 2" xfId="61"/>
    <cellStyle name="适中 5 2" xfId="62"/>
    <cellStyle name="Accent2 - 20% 2" xfId="63"/>
    <cellStyle name="常规 3 2 3 2" xfId="64"/>
    <cellStyle name="_Book1_2 2" xfId="65"/>
    <cellStyle name="Accent2 - 40%" xfId="66"/>
    <cellStyle name="常规 3 4 3" xfId="67"/>
    <cellStyle name="常规 26 2" xfId="68"/>
    <cellStyle name="常规 7 3" xfId="69"/>
    <cellStyle name="Accent6 4" xfId="70"/>
    <cellStyle name="Input [yellow] 4" xfId="71"/>
    <cellStyle name="好_0605石屏县 2 2" xfId="72"/>
    <cellStyle name="Accent2 - 60%" xfId="73"/>
    <cellStyle name="60% - 强调文字颜色 6 3 2" xfId="74"/>
    <cellStyle name="日期" xfId="75"/>
    <cellStyle name="Accent4 5" xfId="76"/>
    <cellStyle name="差_Book1 2" xfId="77"/>
    <cellStyle name="好_2007年地州资金往来对账表 3" xfId="78"/>
    <cellStyle name="60% - 强调文字颜色 4 2 2 2" xfId="79"/>
    <cellStyle name="常规 6" xfId="80"/>
    <cellStyle name="60% - 强调文字颜色 2 3" xfId="81"/>
    <cellStyle name="_ET_STYLE_NoName_00__Sheet3" xfId="82"/>
    <cellStyle name="Accent6 3" xfId="83"/>
    <cellStyle name="Accent5 - 60% 2 2" xfId="84"/>
    <cellStyle name="解释性文本 2 2" xfId="85"/>
    <cellStyle name="百分比 7" xfId="86"/>
    <cellStyle name="Accent3 4 2" xfId="87"/>
    <cellStyle name="常规 4 2 2 3" xfId="88"/>
    <cellStyle name="常规 6 5" xfId="89"/>
    <cellStyle name="常规 5 2" xfId="90"/>
    <cellStyle name="60% - 强调文字颜色 2 2 2" xfId="91"/>
    <cellStyle name="标题 1 5 2" xfId="92"/>
    <cellStyle name="Accent1 - 60% 2 2" xfId="93"/>
    <cellStyle name="百分比 4" xfId="94"/>
    <cellStyle name="百分比 5" xfId="95"/>
    <cellStyle name="常规 5 2 2" xfId="96"/>
    <cellStyle name="60% - 强调文字颜色 2 2 2 2" xfId="97"/>
    <cellStyle name="0,0_x000d__x000a_NA_x000d__x000a_" xfId="98"/>
    <cellStyle name="差 7" xfId="99"/>
    <cellStyle name="Accent4 2 2" xfId="100"/>
    <cellStyle name="Accent6 2" xfId="101"/>
    <cellStyle name="百分比 6" xfId="102"/>
    <cellStyle name="Accent6 5" xfId="103"/>
    <cellStyle name="40% - 强调文字颜色 4 2" xfId="104"/>
    <cellStyle name="常规 443" xfId="105"/>
    <cellStyle name="常规 8 3" xfId="106"/>
    <cellStyle name="标题 4 5 3" xfId="107"/>
    <cellStyle name="常规 2 2 2 5" xfId="108"/>
    <cellStyle name="PSHeading 4" xfId="109"/>
    <cellStyle name="60% - 强调文字颜色 4 2 3" xfId="110"/>
    <cellStyle name="差_0605石屏" xfId="111"/>
    <cellStyle name="适中 8" xfId="112"/>
    <cellStyle name="20% - 强调文字颜色 3 3" xfId="113"/>
    <cellStyle name="输出 3 3" xfId="114"/>
    <cellStyle name="常规 442" xfId="115"/>
    <cellStyle name="常规 8 2" xfId="116"/>
    <cellStyle name="链接单元格 7" xfId="117"/>
    <cellStyle name="标题 4 5 2" xfId="118"/>
    <cellStyle name="千位分隔 6 2" xfId="119"/>
    <cellStyle name="常规 2 2 2 4" xfId="120"/>
    <cellStyle name="常规 428" xfId="121"/>
    <cellStyle name="常规 433" xfId="122"/>
    <cellStyle name="链接单元格 3" xfId="123"/>
    <cellStyle name="编号 3 2" xfId="124"/>
    <cellStyle name="汇总 3 3" xfId="125"/>
    <cellStyle name="Accent6 - 20% 2 2" xfId="126"/>
    <cellStyle name="标题 5 4" xfId="127"/>
    <cellStyle name="常规 429" xfId="128"/>
    <cellStyle name="常规 434" xfId="129"/>
    <cellStyle name="链接单元格 4" xfId="130"/>
    <cellStyle name="检查单元格 3 4" xfId="131"/>
    <cellStyle name="Accent2 - 40% 2" xfId="132"/>
    <cellStyle name="差_11大理 2 2" xfId="133"/>
    <cellStyle name="PSChar" xfId="134"/>
    <cellStyle name="Accent2 - 40% 3" xfId="135"/>
    <cellStyle name="好_2008年地州对账表(国库资金）" xfId="136"/>
    <cellStyle name="常规 436" xfId="137"/>
    <cellStyle name="常规 441" xfId="138"/>
    <cellStyle name="链接单元格 6" xfId="139"/>
    <cellStyle name="计算 4" xfId="140"/>
    <cellStyle name="常规_exceltmp1 2" xfId="141"/>
    <cellStyle name="60% - 强调文字颜色 5 2 2 2" xfId="142"/>
    <cellStyle name="常规 2 5 3 2" xfId="143"/>
    <cellStyle name="标题 1 4 2" xfId="144"/>
    <cellStyle name="Accent6 6" xfId="145"/>
    <cellStyle name="_弱电系统设备配置报价清单" xfId="146"/>
    <cellStyle name="标题 1 4 3" xfId="147"/>
    <cellStyle name="Accent6 7" xfId="148"/>
    <cellStyle name="适中 5 3" xfId="149"/>
    <cellStyle name="Accent2 - 20% 3" xfId="150"/>
    <cellStyle name="常规 2 12 2" xfId="151"/>
    <cellStyle name="_Book1_2 3" xfId="152"/>
    <cellStyle name="_ET_STYLE_NoName_00__Book1" xfId="153"/>
    <cellStyle name="_ET_STYLE_NoName_00_" xfId="154"/>
    <cellStyle name="_Book1_1" xfId="155"/>
    <cellStyle name="_20100326高清市院遂宁检察院1080P配置清单26日改" xfId="156"/>
    <cellStyle name="百分比 2 2 4" xfId="157"/>
    <cellStyle name="Accent2 - 20% 2 2" xfId="158"/>
    <cellStyle name="_Book1_2 2 2" xfId="159"/>
    <cellStyle name="常规 2 5 4 2" xfId="160"/>
    <cellStyle name="百分比 2 2 5" xfId="161"/>
    <cellStyle name="_Book1_2 2 3" xfId="162"/>
    <cellStyle name="百分比 2 10 2" xfId="163"/>
    <cellStyle name="百分比 2 2 4 2" xfId="164"/>
    <cellStyle name="_Book1_2 2 2 2" xfId="165"/>
    <cellStyle name="超级链接 2 2" xfId="166"/>
    <cellStyle name="_Book1_3 2" xfId="167"/>
    <cellStyle name="_Book1" xfId="168"/>
    <cellStyle name="常规 2 7 2" xfId="169"/>
    <cellStyle name="适中 5" xfId="170"/>
    <cellStyle name="Accent2 - 20%" xfId="171"/>
    <cellStyle name="常规 3 2 3" xfId="172"/>
    <cellStyle name="_Book1_2" xfId="173"/>
    <cellStyle name="百分比 2 3 4" xfId="174"/>
    <cellStyle name="常规 2 16" xfId="175"/>
    <cellStyle name="差_2008年地州对账表(国库资金） 3" xfId="176"/>
    <cellStyle name="_Book1_2 3 2" xfId="177"/>
    <cellStyle name="_Book1_2 4" xfId="178"/>
    <cellStyle name="Accent1 4 2" xfId="179"/>
    <cellStyle name="超级链接 2" xfId="180"/>
    <cellStyle name="_Book1_3" xfId="181"/>
    <cellStyle name="Accent5 - 60% 3" xfId="182"/>
    <cellStyle name="_ET_STYLE_NoName_00__Book1_1" xfId="183"/>
    <cellStyle name="常规 2 3 3 2" xfId="184"/>
    <cellStyle name="_ET_STYLE_NoName_00__Book1_1 2" xfId="185"/>
    <cellStyle name="常规 2 3 3 2 2" xfId="186"/>
    <cellStyle name="_ET_STYLE_NoName_00__Book1_1 2 2" xfId="187"/>
    <cellStyle name="标题 2 2 2 2" xfId="188"/>
    <cellStyle name="_ET_STYLE_NoName_00__Book1_1 2 3" xfId="189"/>
    <cellStyle name="百分比 2 7 2" xfId="190"/>
    <cellStyle name="Percent [2]" xfId="191"/>
    <cellStyle name="_ET_STYLE_NoName_00__Book1_1 3" xfId="192"/>
    <cellStyle name="Accent1 4" xfId="193"/>
    <cellStyle name="超级链接" xfId="194"/>
    <cellStyle name="_ET_STYLE_NoName_00__Book1_1 3 2" xfId="195"/>
    <cellStyle name="_ET_STYLE_NoName_00__Book1_1 4" xfId="196"/>
    <cellStyle name="Accent5 4" xfId="197"/>
    <cellStyle name="_关闭破产企业已移交地方管理中小学校退休教师情况明细表(1)" xfId="198"/>
    <cellStyle name="警告文本 4 2" xfId="199"/>
    <cellStyle name="0,0_x005f_x000d__x005f_x000a_NA_x005f_x000d__x005f_x000a_" xfId="200"/>
    <cellStyle name="20% - 强调文字颜色 1 2" xfId="201"/>
    <cellStyle name="常规 11 4" xfId="202"/>
    <cellStyle name="链接单元格 3 2 2" xfId="203"/>
    <cellStyle name="20% - 强调文字颜色 1 2 2" xfId="204"/>
    <cellStyle name="Accent1 - 20% 2" xfId="205"/>
    <cellStyle name="20% - 强调文字颜色 1 3" xfId="206"/>
    <cellStyle name="强调文字颜色 2 2 2 2" xfId="207"/>
    <cellStyle name="20% - 强调文字颜色 2 2" xfId="208"/>
    <cellStyle name="20% - 强调文字颜色 2 2 2" xfId="209"/>
    <cellStyle name="60% - 强调文字颜色 3 2 2 2" xfId="210"/>
    <cellStyle name="20% - 强调文字颜色 2 3" xfId="211"/>
    <cellStyle name="适中 7" xfId="212"/>
    <cellStyle name="20% - 强调文字颜色 3 2" xfId="213"/>
    <cellStyle name="常规 3 2 5" xfId="214"/>
    <cellStyle name="20% - 强调文字颜色 3 2 2" xfId="215"/>
    <cellStyle name="20% - 强调文字颜色 4 2" xfId="216"/>
    <cellStyle name="常规 3 3 5" xfId="217"/>
    <cellStyle name="Mon閠aire_!!!GO" xfId="218"/>
    <cellStyle name="20% - 强调文字颜色 4 2 2" xfId="219"/>
    <cellStyle name="常规 3 3 5 2" xfId="220"/>
    <cellStyle name="20% - 强调文字颜色 4 3" xfId="221"/>
    <cellStyle name="常规 3 3 6" xfId="222"/>
    <cellStyle name="Accent6 - 60% 2 2" xfId="223"/>
    <cellStyle name="20% - 强调文字颜色 5 2" xfId="224"/>
    <cellStyle name="20% - 强调文字颜色 5 2 2" xfId="225"/>
    <cellStyle name="20% - 强调文字颜色 5 3" xfId="226"/>
    <cellStyle name="20% - 强调文字颜色 6 2" xfId="227"/>
    <cellStyle name="Accent6 - 20% 3" xfId="228"/>
    <cellStyle name="20% - 强调文字颜色 6 2 2" xfId="229"/>
    <cellStyle name="解释性文本 3 2 2" xfId="230"/>
    <cellStyle name="20% - 强调文字颜色 6 3" xfId="231"/>
    <cellStyle name="40% - 强调文字颜色 1 2" xfId="232"/>
    <cellStyle name="常规 4 3 5" xfId="233"/>
    <cellStyle name="40% - 强调文字颜色 1 2 2" xfId="234"/>
    <cellStyle name="Accent1" xfId="235"/>
    <cellStyle name="40% - 强调文字颜色 1 3" xfId="236"/>
    <cellStyle name="常规 9 2" xfId="237"/>
    <cellStyle name="40% - 强调文字颜色 2 2" xfId="238"/>
    <cellStyle name="常规 2 3 2 4" xfId="239"/>
    <cellStyle name="40% - 强调文字颜色 2 2 2" xfId="240"/>
    <cellStyle name="常规 2 3 2 4 2" xfId="241"/>
    <cellStyle name="40% - 强调文字颜色 2 3" xfId="242"/>
    <cellStyle name="常规 2 3 2 5" xfId="243"/>
    <cellStyle name="40% - 强调文字颜色 3 2" xfId="244"/>
    <cellStyle name="常规 2 3 3 4" xfId="245"/>
    <cellStyle name="40% - 强调文字颜色 3 2 2" xfId="246"/>
    <cellStyle name="40% - 强调文字颜色 3 3" xfId="247"/>
    <cellStyle name="标题 4 4" xfId="248"/>
    <cellStyle name="千位分隔 5" xfId="249"/>
    <cellStyle name="40% - 强调文字颜色 4 2 2" xfId="250"/>
    <cellStyle name="常规_2007年云南省向人大报送政府收支预算表格式编制过程表 3 2" xfId="251"/>
    <cellStyle name="计算 3 3" xfId="252"/>
    <cellStyle name="Accent6 - 20% 2" xfId="253"/>
    <cellStyle name="40% - 强调文字颜色 4 3" xfId="254"/>
    <cellStyle name="40% - 强调文字颜色 5 2" xfId="255"/>
    <cellStyle name="好 2 3" xfId="256"/>
    <cellStyle name="计算 4 2 2" xfId="257"/>
    <cellStyle name="60% - 强调文字颜色 4 3" xfId="258"/>
    <cellStyle name="40% - 强调文字颜色 5 2 2" xfId="259"/>
    <cellStyle name="40% - 强调文字颜色 5 3" xfId="260"/>
    <cellStyle name="好 2 4" xfId="261"/>
    <cellStyle name="40% - 强调文字颜色 6 2" xfId="262"/>
    <cellStyle name="好 3 3" xfId="263"/>
    <cellStyle name="标题 2 2 4" xfId="264"/>
    <cellStyle name="百分比 2 9" xfId="265"/>
    <cellStyle name="适中 2 2" xfId="266"/>
    <cellStyle name="Accent2 5" xfId="267"/>
    <cellStyle name="百分比 2 9 2" xfId="268"/>
    <cellStyle name="适中 2 2 2" xfId="269"/>
    <cellStyle name="40% - 强调文字颜色 6 2 2" xfId="270"/>
    <cellStyle name="40% - 强调文字颜色 6 3" xfId="271"/>
    <cellStyle name="好 3 4" xfId="272"/>
    <cellStyle name="60% - 强调文字颜色 1 2" xfId="273"/>
    <cellStyle name="Accent6 2 2" xfId="274"/>
    <cellStyle name="输出 3 4" xfId="275"/>
    <cellStyle name="60% - 强调文字颜色 1 2 2" xfId="276"/>
    <cellStyle name="商品名称 2 2" xfId="277"/>
    <cellStyle name="标题 3 2 4" xfId="278"/>
    <cellStyle name="好 7" xfId="279"/>
    <cellStyle name="60% - 强调文字颜色 1 2 2 2" xfId="280"/>
    <cellStyle name="百分比 2 3 4 2" xfId="281"/>
    <cellStyle name="60% - 强调文字颜色 1 2 3" xfId="282"/>
    <cellStyle name="60% - 强调文字颜色 1 3" xfId="283"/>
    <cellStyle name="千位分隔 2 3" xfId="284"/>
    <cellStyle name="60% - 强调文字颜色 1 3 2" xfId="285"/>
    <cellStyle name="60% - 强调文字颜色 2 2" xfId="286"/>
    <cellStyle name="Accent6 3 2" xfId="287"/>
    <cellStyle name="常规 5" xfId="288"/>
    <cellStyle name="输出 4 4" xfId="289"/>
    <cellStyle name="Accent6 - 60%" xfId="290"/>
    <cellStyle name="常规 5 3" xfId="291"/>
    <cellStyle name="60% - 强调文字颜色 2 2 3" xfId="292"/>
    <cellStyle name="常规 6 2" xfId="293"/>
    <cellStyle name="60% - 强调文字颜色 2 3 2" xfId="294"/>
    <cellStyle name="注释 2" xfId="295"/>
    <cellStyle name="60% - 强调文字颜色 3 2" xfId="296"/>
    <cellStyle name="Accent6 4 2" xfId="297"/>
    <cellStyle name="60% - 强调文字颜色 3 2 2" xfId="298"/>
    <cellStyle name="60% - 强调文字颜色 3 2 3" xfId="299"/>
    <cellStyle name="Accent5 - 40% 2" xfId="300"/>
    <cellStyle name="60% - 强调文字颜色 3 3" xfId="301"/>
    <cellStyle name="Accent5 - 40% 2 2" xfId="302"/>
    <cellStyle name="汇总 7" xfId="303"/>
    <cellStyle name="60% - 强调文字颜色 3 3 2" xfId="304"/>
    <cellStyle name="60% - 强调文字颜色 4 2" xfId="305"/>
    <cellStyle name="Accent6 5 2" xfId="306"/>
    <cellStyle name="60% - 强调文字颜色 4 2 2" xfId="307"/>
    <cellStyle name="60% - 强调文字颜色 4 3 2" xfId="308"/>
    <cellStyle name="常规 15" xfId="309"/>
    <cellStyle name="常规 20" xfId="310"/>
    <cellStyle name="标题 1 4 2 2" xfId="311"/>
    <cellStyle name="60% - 强调文字颜色 5 2" xfId="312"/>
    <cellStyle name="常规_exceltmp1" xfId="313"/>
    <cellStyle name="60% - 强调文字颜色 5 2 2" xfId="314"/>
    <cellStyle name="常规 2 5 3" xfId="315"/>
    <cellStyle name="百分比 2 10" xfId="316"/>
    <cellStyle name="常规 2 2 2 3 2" xfId="317"/>
    <cellStyle name="60% - 强调文字颜色 5 2 3" xfId="318"/>
    <cellStyle name="常规 2 5 4" xfId="319"/>
    <cellStyle name="60% - 强调文字颜色 5 3" xfId="320"/>
    <cellStyle name="60% - 强调文字颜色 5 3 2" xfId="321"/>
    <cellStyle name="常规 2 6 3" xfId="322"/>
    <cellStyle name="RowLevel_0" xfId="323"/>
    <cellStyle name="60% - 强调文字颜色 6 2" xfId="324"/>
    <cellStyle name="Header2" xfId="325"/>
    <cellStyle name="强调文字颜色 5 2 3" xfId="326"/>
    <cellStyle name="60% - 强调文字颜色 6 2 2" xfId="327"/>
    <cellStyle name="Header2 2" xfId="328"/>
    <cellStyle name="60% - 强调文字颜色 6 2 2 2" xfId="329"/>
    <cellStyle name="60% - 强调文字颜色 6 2 3" xfId="330"/>
    <cellStyle name="60% - 强调文字颜色 6 3" xfId="331"/>
    <cellStyle name="6mal" xfId="332"/>
    <cellStyle name="Accent4 9" xfId="333"/>
    <cellStyle name="Accent1 - 20%" xfId="334"/>
    <cellStyle name="强调文字颜色 2 2 2" xfId="335"/>
    <cellStyle name="常规 2 3 3 3" xfId="336"/>
    <cellStyle name="Accent5 - 20%" xfId="337"/>
    <cellStyle name="Accent1 - 20% 2 2" xfId="338"/>
    <cellStyle name="Accent1 - 20% 3" xfId="339"/>
    <cellStyle name="Accent6 9" xfId="340"/>
    <cellStyle name="标题 6 2 2" xfId="341"/>
    <cellStyle name="Accent1 - 40%" xfId="342"/>
    <cellStyle name="Accent1 - 40% 2" xfId="343"/>
    <cellStyle name="Accent1 - 40% 2 2" xfId="344"/>
    <cellStyle name="PSHeading 3 2" xfId="345"/>
    <cellStyle name="Accent1 - 40% 3" xfId="346"/>
    <cellStyle name="Accent1 - 60%" xfId="347"/>
    <cellStyle name="标题 1 5" xfId="348"/>
    <cellStyle name="Accent1 - 60% 2" xfId="349"/>
    <cellStyle name="常规 17 2" xfId="350"/>
    <cellStyle name="注释 4 2 2" xfId="351"/>
    <cellStyle name="标题 1 6" xfId="352"/>
    <cellStyle name="Accent1 - 60% 3" xfId="353"/>
    <cellStyle name="Date 3" xfId="354"/>
    <cellStyle name="Accent1 2" xfId="355"/>
    <cellStyle name="Currency [0]_!!!GO" xfId="356"/>
    <cellStyle name="Accent1 2 2" xfId="357"/>
    <cellStyle name="Accent1 3" xfId="358"/>
    <cellStyle name="Accent1 3 2" xfId="359"/>
    <cellStyle name="常规 2" xfId="360"/>
    <cellStyle name="Accent1 5 2" xfId="361"/>
    <cellStyle name="sstot" xfId="362"/>
    <cellStyle name="部门 3 2" xfId="363"/>
    <cellStyle name="Accent1 6" xfId="364"/>
    <cellStyle name="常规 2 2 3 2" xfId="365"/>
    <cellStyle name="Accent1 7" xfId="366"/>
    <cellStyle name="常规 2 2 3 3" xfId="367"/>
    <cellStyle name="Accent1 8" xfId="368"/>
    <cellStyle name="差_1110洱源 2" xfId="369"/>
    <cellStyle name="常规 2 2 3 4" xfId="370"/>
    <cellStyle name="Accent1 9" xfId="371"/>
    <cellStyle name="差_1110洱源 3" xfId="372"/>
    <cellStyle name="常规 9 3" xfId="373"/>
    <cellStyle name="Header1 2" xfId="374"/>
    <cellStyle name="强调文字颜色 5 2 2 2" xfId="375"/>
    <cellStyle name="Accent2" xfId="376"/>
    <cellStyle name="Accent2 - 40% 2 2" xfId="377"/>
    <cellStyle name="输入 2 4" xfId="378"/>
    <cellStyle name="日期 2" xfId="379"/>
    <cellStyle name="Accent2 - 60% 2" xfId="380"/>
    <cellStyle name="日期 2 2" xfId="381"/>
    <cellStyle name="Accent2 - 60% 2 2" xfId="382"/>
    <cellStyle name="Accent5 - 40% 3" xfId="383"/>
    <cellStyle name="日期 3" xfId="384"/>
    <cellStyle name="Accent2 - 60% 3" xfId="385"/>
    <cellStyle name="Accent2 2" xfId="386"/>
    <cellStyle name="Accent2 2 2" xfId="387"/>
    <cellStyle name="强调文字颜色 4 3" xfId="388"/>
    <cellStyle name="t" xfId="389"/>
    <cellStyle name="Accent2 3" xfId="390"/>
    <cellStyle name="Accent2 3 2" xfId="391"/>
    <cellStyle name="Accent2 4" xfId="392"/>
    <cellStyle name="Accent2 4 2" xfId="393"/>
    <cellStyle name="Accent2 5 2" xfId="394"/>
    <cellStyle name="百分比 2 9 2 2" xfId="395"/>
    <cellStyle name="Date" xfId="396"/>
    <cellStyle name="Accent2 6" xfId="397"/>
    <cellStyle name="常规 2 2 4 2" xfId="398"/>
    <cellStyle name="百分比 2 9 3" xfId="399"/>
    <cellStyle name="常规 2 2 11" xfId="400"/>
    <cellStyle name="Accent2 7" xfId="401"/>
    <cellStyle name="Accent2 8" xfId="402"/>
    <cellStyle name="Accent2 9" xfId="403"/>
    <cellStyle name="Accent3" xfId="404"/>
    <cellStyle name="Milliers_!!!GO" xfId="405"/>
    <cellStyle name="Accent3 - 20%" xfId="406"/>
    <cellStyle name="Accent5 2" xfId="407"/>
    <cellStyle name="百分比 4 3" xfId="408"/>
    <cellStyle name="常规 2 2 7" xfId="409"/>
    <cellStyle name="标题 1 3" xfId="410"/>
    <cellStyle name="Accent3 - 20% 2" xfId="411"/>
    <cellStyle name="Accent5 2 2" xfId="412"/>
    <cellStyle name="Accent5 6" xfId="413"/>
    <cellStyle name="汇总 3" xfId="414"/>
    <cellStyle name="差_0605石屏 3" xfId="415"/>
    <cellStyle name="标题 1 3 2" xfId="416"/>
    <cellStyle name="Accent3 - 20% 2 2" xfId="417"/>
    <cellStyle name="标题 1 4" xfId="418"/>
    <cellStyle name="Accent3 - 20% 3" xfId="419"/>
    <cellStyle name="好_0502通海县" xfId="420"/>
    <cellStyle name="Mon閠aire [0]_!!!GO" xfId="421"/>
    <cellStyle name="Accent4 3 2" xfId="422"/>
    <cellStyle name="Accent3 - 40%" xfId="423"/>
    <cellStyle name="Accent3 - 40% 2" xfId="424"/>
    <cellStyle name="Accent3 - 40% 2 2" xfId="425"/>
    <cellStyle name="捠壿 [0.00]_Region Orders (2)" xfId="426"/>
    <cellStyle name="Accent4 - 60%" xfId="427"/>
    <cellStyle name="Accent3 - 40% 3" xfId="428"/>
    <cellStyle name="百分比 2 6 2" xfId="429"/>
    <cellStyle name="常规 15 2 2" xfId="430"/>
    <cellStyle name="Accent4 5 2" xfId="431"/>
    <cellStyle name="Accent3 - 60%" xfId="432"/>
    <cellStyle name="Accent3 - 60% 2" xfId="433"/>
    <cellStyle name="好_M01-1 3" xfId="434"/>
    <cellStyle name="编号" xfId="435"/>
    <cellStyle name="Accent3 - 60% 2 2" xfId="436"/>
    <cellStyle name="常规 17 2 2" xfId="437"/>
    <cellStyle name="Accent3 - 60% 3" xfId="438"/>
    <cellStyle name="Accent3 2" xfId="439"/>
    <cellStyle name="comma zerodec" xfId="440"/>
    <cellStyle name="Accent3 2 2" xfId="441"/>
    <cellStyle name="Accent3 3" xfId="442"/>
    <cellStyle name="Accent3 3 2" xfId="443"/>
    <cellStyle name="解释性文本 2" xfId="444"/>
    <cellStyle name="Accent3 4" xfId="445"/>
    <cellStyle name="解释性文本 3" xfId="446"/>
    <cellStyle name="Accent3 5" xfId="447"/>
    <cellStyle name="解释性文本 3 2" xfId="448"/>
    <cellStyle name="Accent3 5 2" xfId="449"/>
    <cellStyle name="解释性文本 4" xfId="450"/>
    <cellStyle name="Accent3 6" xfId="451"/>
    <cellStyle name="常规 2 2 5 2" xfId="452"/>
    <cellStyle name="Moneda_96 Risk" xfId="453"/>
    <cellStyle name="Accent3 7" xfId="454"/>
    <cellStyle name="差 2" xfId="455"/>
    <cellStyle name="解释性文本 5" xfId="456"/>
    <cellStyle name="Accent3 8" xfId="457"/>
    <cellStyle name="差 3" xfId="458"/>
    <cellStyle name="解释性文本 6" xfId="459"/>
    <cellStyle name="百分比 2" xfId="460"/>
    <cellStyle name="常规 2 7 3 2" xfId="461"/>
    <cellStyle name="Accent3 9" xfId="462"/>
    <cellStyle name="差 4" xfId="463"/>
    <cellStyle name="解释性文本 7" xfId="464"/>
    <cellStyle name="Accent4" xfId="465"/>
    <cellStyle name="百分比 2 2 2" xfId="466"/>
    <cellStyle name="Accent4 - 20%" xfId="467"/>
    <cellStyle name="差 4 2 2" xfId="468"/>
    <cellStyle name="百分比 2 2 2 2" xfId="469"/>
    <cellStyle name="常规 2 4 2 4" xfId="470"/>
    <cellStyle name="Accent4 - 20% 2" xfId="471"/>
    <cellStyle name="百分比 2 2 2 2 2" xfId="472"/>
    <cellStyle name="Accent4 - 20% 2 2" xfId="473"/>
    <cellStyle name="百分比 2 2 2 3" xfId="474"/>
    <cellStyle name="强调 2 2" xfId="475"/>
    <cellStyle name="Accent4 - 20% 3" xfId="476"/>
    <cellStyle name="百分比 2 4 2" xfId="477"/>
    <cellStyle name="输入 4" xfId="478"/>
    <cellStyle name="Accent4 - 40%" xfId="479"/>
    <cellStyle name="Accent6 - 40%" xfId="480"/>
    <cellStyle name="百分比 2 4 2 2" xfId="481"/>
    <cellStyle name="常规 3 3" xfId="482"/>
    <cellStyle name="输入 4 2" xfId="483"/>
    <cellStyle name="Accent4 - 40% 2" xfId="484"/>
    <cellStyle name="Accent6 - 40% 2" xfId="485"/>
    <cellStyle name="商品名称 4" xfId="486"/>
    <cellStyle name="常规 3 3 2" xfId="487"/>
    <cellStyle name="输入 4 2 2" xfId="488"/>
    <cellStyle name="Accent4 - 40% 2 2" xfId="489"/>
    <cellStyle name="常规 3 4" xfId="490"/>
    <cellStyle name="输入 4 3" xfId="491"/>
    <cellStyle name="Accent4 - 40% 3" xfId="492"/>
    <cellStyle name="Accent4 - 60% 2" xfId="493"/>
    <cellStyle name="标题 7 4" xfId="494"/>
    <cellStyle name="Accent4 - 60% 2 2" xfId="495"/>
    <cellStyle name="PSSpacer" xfId="496"/>
    <cellStyle name="Accent4 - 60% 3" xfId="497"/>
    <cellStyle name="Accent4 2" xfId="498"/>
    <cellStyle name="Accent6" xfId="499"/>
    <cellStyle name="New Times Roman" xfId="500"/>
    <cellStyle name="Accent4 3" xfId="501"/>
    <cellStyle name="Accent4 4" xfId="502"/>
    <cellStyle name="借出原因" xfId="503"/>
    <cellStyle name="PSHeading 5" xfId="504"/>
    <cellStyle name="Accent4 4 2" xfId="505"/>
    <cellStyle name="百分比 4 2 2" xfId="506"/>
    <cellStyle name="Accent4 6" xfId="507"/>
    <cellStyle name="常规 2 2 6 2" xfId="508"/>
    <cellStyle name="标题 1 2 2" xfId="509"/>
    <cellStyle name="Accent4 7" xfId="510"/>
    <cellStyle name="标题 1 2 3" xfId="511"/>
    <cellStyle name="Accent4 8" xfId="512"/>
    <cellStyle name="标题 1 2 4" xfId="513"/>
    <cellStyle name="Accent5" xfId="514"/>
    <cellStyle name="常规 2 3 3 3 2" xfId="515"/>
    <cellStyle name="Accent5 - 20% 2" xfId="516"/>
    <cellStyle name="Accent5 - 20% 2 2" xfId="517"/>
    <cellStyle name="Input [yellow] 2 2 2" xfId="518"/>
    <cellStyle name="Accent5 - 20% 3" xfId="519"/>
    <cellStyle name="Accent5 - 40%" xfId="520"/>
    <cellStyle name="常规 12" xfId="521"/>
    <cellStyle name="好 4 2" xfId="522"/>
    <cellStyle name="标题 2 3 3" xfId="523"/>
    <cellStyle name="Accent5 - 60%" xfId="524"/>
    <cellStyle name="常规 12 2" xfId="525"/>
    <cellStyle name="好 4 2 2" xfId="526"/>
    <cellStyle name="Accent5 - 60% 2" xfId="527"/>
    <cellStyle name="Category" xfId="528"/>
    <cellStyle name="Accent5 3" xfId="529"/>
    <cellStyle name="Category 2" xfId="530"/>
    <cellStyle name="标题 2 3" xfId="531"/>
    <cellStyle name="Accent5 3 2" xfId="532"/>
    <cellStyle name="Comma [0]_!!!GO" xfId="533"/>
    <cellStyle name="标题 3 3" xfId="534"/>
    <cellStyle name="Accent5 4 2" xfId="535"/>
    <cellStyle name="Accent5 5" xfId="536"/>
    <cellStyle name="汇总 2" xfId="537"/>
    <cellStyle name="差_0605石屏 2" xfId="538"/>
    <cellStyle name="Accent5 5 2" xfId="539"/>
    <cellStyle name="汇总 2 2" xfId="540"/>
    <cellStyle name="差_0605石屏 2 2" xfId="541"/>
    <cellStyle name="Accent5 7" xfId="542"/>
    <cellStyle name="汇总 4" xfId="543"/>
    <cellStyle name="标题 1 3 3" xfId="544"/>
    <cellStyle name="百分比 2 3 2 2 2" xfId="545"/>
    <cellStyle name="Accent5 8" xfId="546"/>
    <cellStyle name="汇总 5" xfId="547"/>
    <cellStyle name="标题 1 3 4" xfId="548"/>
    <cellStyle name="Accent6 - 20%" xfId="549"/>
    <cellStyle name="Accent6 - 40% 2 2" xfId="550"/>
    <cellStyle name="标题 3 4 4" xfId="551"/>
    <cellStyle name="常规 3 3 3" xfId="552"/>
    <cellStyle name="常规_2007年云南省向人大报送政府收支预算表格式编制过程表" xfId="553"/>
    <cellStyle name="ColLevel_0" xfId="554"/>
    <cellStyle name="Accent6 - 40% 3" xfId="555"/>
    <cellStyle name="Accent6 - 60% 2" xfId="556"/>
    <cellStyle name="Accent6 - 60% 3" xfId="557"/>
    <cellStyle name="Accent6 8" xfId="558"/>
    <cellStyle name="标题 1 4 4" xfId="559"/>
    <cellStyle name="Comma_!!!GO" xfId="560"/>
    <cellStyle name="百分比 2 4 3" xfId="561"/>
    <cellStyle name="标题 3 3 2" xfId="562"/>
    <cellStyle name="分级显示列_1_Book1" xfId="563"/>
    <cellStyle name="Currency_!!!GO" xfId="564"/>
    <cellStyle name="常规 13" xfId="565"/>
    <cellStyle name="好 4 3" xfId="566"/>
    <cellStyle name="标题 2 3 4" xfId="567"/>
    <cellStyle name="Currency1" xfId="568"/>
    <cellStyle name="常规 2 2 11 2" xfId="569"/>
    <cellStyle name="Date 2" xfId="570"/>
    <cellStyle name="Date 2 2" xfId="571"/>
    <cellStyle name="差_0502通海县 3" xfId="572"/>
    <cellStyle name="Dollar (zero dec)" xfId="573"/>
    <cellStyle name="百分比 5 2" xfId="574"/>
    <cellStyle name="常规 2 3 6" xfId="575"/>
    <cellStyle name="标题 2 2" xfId="576"/>
    <cellStyle name="常规 5 2 2 2" xfId="577"/>
    <cellStyle name="Grey" xfId="578"/>
    <cellStyle name="Header1" xfId="579"/>
    <cellStyle name="强调文字颜色 5 2 2" xfId="580"/>
    <cellStyle name="Header2 2 2" xfId="581"/>
    <cellStyle name="Header2 3" xfId="582"/>
    <cellStyle name="Input [yellow]" xfId="583"/>
    <cellStyle name="千位分隔 2 4" xfId="584"/>
    <cellStyle name="Input [yellow] 2" xfId="585"/>
    <cellStyle name="千位分隔 2 4 2" xfId="586"/>
    <cellStyle name="Input [yellow] 2 2" xfId="587"/>
    <cellStyle name="Input [yellow] 2 3" xfId="588"/>
    <cellStyle name="常规 4 3 4 2" xfId="589"/>
    <cellStyle name="Input [yellow] 3" xfId="590"/>
    <cellStyle name="Input [yellow] 3 2" xfId="591"/>
    <cellStyle name="常规 2 10" xfId="592"/>
    <cellStyle name="强调文字颜色 3 3" xfId="593"/>
    <cellStyle name="Input Cells" xfId="594"/>
    <cellStyle name="Linked Cells" xfId="595"/>
    <cellStyle name="标题 6 3" xfId="596"/>
    <cellStyle name="Millares [0]_96 Risk" xfId="597"/>
    <cellStyle name="部门 2 2" xfId="598"/>
    <cellStyle name="常规 10 41 2" xfId="599"/>
    <cellStyle name="Millares_96 Risk" xfId="600"/>
    <cellStyle name="常规 2 2 2 2" xfId="601"/>
    <cellStyle name="Milliers [0]_!!!GO" xfId="602"/>
    <cellStyle name="千位分隔 2 3 2" xfId="603"/>
    <cellStyle name="Moneda [0]_96 Risk" xfId="604"/>
    <cellStyle name="标题 1 2 2 2" xfId="605"/>
    <cellStyle name="数量 3" xfId="606"/>
    <cellStyle name="Month" xfId="607"/>
    <cellStyle name="数量 3 2" xfId="608"/>
    <cellStyle name="Month 2" xfId="609"/>
    <cellStyle name="百分比 10" xfId="610"/>
    <cellStyle name="PSHeading 2" xfId="611"/>
    <cellStyle name="no dec" xfId="612"/>
    <cellStyle name="PSHeading 2 2" xfId="613"/>
    <cellStyle name="no dec 2" xfId="614"/>
    <cellStyle name="常规 450" xfId="615"/>
    <cellStyle name="PSHeading 2 2 2" xfId="616"/>
    <cellStyle name="no dec 2 2" xfId="617"/>
    <cellStyle name="PSHeading 2 3" xfId="618"/>
    <cellStyle name="no dec 3" xfId="619"/>
    <cellStyle name="百分比 3 3 2" xfId="620"/>
    <cellStyle name="Normal - Style1" xfId="621"/>
    <cellStyle name="Normal_!!!GO" xfId="622"/>
    <cellStyle name="百分比 2 5 2" xfId="623"/>
    <cellStyle name="常规 2 9 3" xfId="624"/>
    <cellStyle name="输入 3 3" xfId="625"/>
    <cellStyle name="PSInt" xfId="626"/>
    <cellStyle name="常规 2 4" xfId="627"/>
    <cellStyle name="per.style" xfId="628"/>
    <cellStyle name="t_HVAC Equipment (3)" xfId="629"/>
    <cellStyle name="常规 2 3 4" xfId="630"/>
    <cellStyle name="常规 94" xfId="631"/>
    <cellStyle name="Percent [2] 2" xfId="632"/>
    <cellStyle name="Percent_!!!GO" xfId="633"/>
    <cellStyle name="标题 5" xfId="634"/>
    <cellStyle name="解释性文本 2 3" xfId="635"/>
    <cellStyle name="百分比 8" xfId="636"/>
    <cellStyle name="常规 2 3 2 3 2" xfId="637"/>
    <cellStyle name="Pourcentage_pldt" xfId="638"/>
    <cellStyle name="强调文字颜色 4 2" xfId="639"/>
    <cellStyle name="PSChar 2" xfId="640"/>
    <cellStyle name="PSHeading 3 3" xfId="641"/>
    <cellStyle name="编号 2 2" xfId="642"/>
    <cellStyle name="PSDate" xfId="643"/>
    <cellStyle name="编号 2 2 2" xfId="644"/>
    <cellStyle name="PSDate 2" xfId="645"/>
    <cellStyle name="标题 4 4 2 2" xfId="646"/>
    <cellStyle name="PSDec" xfId="647"/>
    <cellStyle name="PSDec 2" xfId="648"/>
    <cellStyle name="常规 10" xfId="649"/>
    <cellStyle name="编号 4" xfId="650"/>
    <cellStyle name="常规 16 2" xfId="651"/>
    <cellStyle name="PSHeading" xfId="652"/>
    <cellStyle name="常规 451" xfId="653"/>
    <cellStyle name="PSHeading 2 2 3" xfId="654"/>
    <cellStyle name="PSHeading 2 4" xfId="655"/>
    <cellStyle name="PSHeading 3" xfId="656"/>
    <cellStyle name="常规 2 9 3 2" xfId="657"/>
    <cellStyle name="PSInt 2" xfId="658"/>
    <cellStyle name="常规 2 4 2" xfId="659"/>
    <cellStyle name="常规 2 9" xfId="660"/>
    <cellStyle name="输入 3" xfId="661"/>
    <cellStyle name="PSSpacer 2" xfId="662"/>
    <cellStyle name="sstot 2" xfId="663"/>
    <cellStyle name="Standard_AREAS" xfId="664"/>
    <cellStyle name="强调文字颜色 4 3 2" xfId="665"/>
    <cellStyle name="t 2" xfId="666"/>
    <cellStyle name="t_HVAC Equipment (3) 2" xfId="667"/>
    <cellStyle name="常规 2 3 4 2" xfId="668"/>
    <cellStyle name="百分比 2 11" xfId="669"/>
    <cellStyle name="百分比 2 3 5" xfId="670"/>
    <cellStyle name="千位分隔 2 2" xfId="671"/>
    <cellStyle name="百分比 2 11 2" xfId="672"/>
    <cellStyle name="标题 4 2" xfId="673"/>
    <cellStyle name="千位分隔 3" xfId="674"/>
    <cellStyle name="解释性文本 2 2 2" xfId="675"/>
    <cellStyle name="百分比 7 2" xfId="676"/>
    <cellStyle name="百分比 2 12" xfId="677"/>
    <cellStyle name="标题 10" xfId="678"/>
    <cellStyle name="差 4 2" xfId="679"/>
    <cellStyle name="百分比 2 2" xfId="680"/>
    <cellStyle name="百分比 2 2 3" xfId="681"/>
    <cellStyle name="百分比 2 2 3 2" xfId="682"/>
    <cellStyle name="百分比 2 3" xfId="683"/>
    <cellStyle name="百分比 2 3 2" xfId="684"/>
    <cellStyle name="常规_Sheet3" xfId="685"/>
    <cellStyle name="常规 2 14" xfId="686"/>
    <cellStyle name="百分比 2 3 2 2" xfId="687"/>
    <cellStyle name="常规 2 14 2" xfId="688"/>
    <cellStyle name="百分比 2 3 2 3" xfId="689"/>
    <cellStyle name="百分比 2 3 3" xfId="690"/>
    <cellStyle name="常规 2 15" xfId="691"/>
    <cellStyle name="百分比 2 3 3 2" xfId="692"/>
    <cellStyle name="百分比 2 4" xfId="693"/>
    <cellStyle name="百分比 2 4 3 2" xfId="694"/>
    <cellStyle name="百分比 2 4 4" xfId="695"/>
    <cellStyle name="百分比 2 5" xfId="696"/>
    <cellStyle name="百分比 2 6" xfId="697"/>
    <cellStyle name="常规 15 2" xfId="698"/>
    <cellStyle name="标题 2 2 2" xfId="699"/>
    <cellStyle name="百分比 2 7" xfId="700"/>
    <cellStyle name="常规 15 3" xfId="701"/>
    <cellStyle name="标题 2 2 3" xfId="702"/>
    <cellStyle name="百分比 2 8" xfId="703"/>
    <cellStyle name="百分比 3" xfId="704"/>
    <cellStyle name="百分比 3 2" xfId="705"/>
    <cellStyle name="百分比 3 2 2" xfId="706"/>
    <cellStyle name="百分比 3 3" xfId="707"/>
    <cellStyle name="编号 2" xfId="708"/>
    <cellStyle name="百分比 3 4" xfId="709"/>
    <cellStyle name="百分比 4 2" xfId="710"/>
    <cellStyle name="常规 2 2 6" xfId="711"/>
    <cellStyle name="标题 1 2" xfId="712"/>
    <cellStyle name="百分比 6 2" xfId="713"/>
    <cellStyle name="标题 3 2" xfId="714"/>
    <cellStyle name="标题 5 2" xfId="715"/>
    <cellStyle name="百分比 8 2" xfId="716"/>
    <cellStyle name="标题 6" xfId="717"/>
    <cellStyle name="解释性文本 2 4" xfId="718"/>
    <cellStyle name="百分比 9" xfId="719"/>
    <cellStyle name="标题 6 2" xfId="720"/>
    <cellStyle name="百分比 9 2" xfId="721"/>
    <cellStyle name="标题1 4" xfId="722"/>
    <cellStyle name="捠壿_Region Orders (2)" xfId="723"/>
    <cellStyle name="编号 2 3" xfId="724"/>
    <cellStyle name="编号 3" xfId="725"/>
    <cellStyle name="标题 1 3 2 2" xfId="726"/>
    <cellStyle name="标题 1 5 3" xfId="727"/>
    <cellStyle name="标题 2 4 2" xfId="728"/>
    <cellStyle name="常规 17 3" xfId="729"/>
    <cellStyle name="标题 1 7" xfId="730"/>
    <cellStyle name="常规 11" xfId="731"/>
    <cellStyle name="标题 2 3 2" xfId="732"/>
    <cellStyle name="常规 11 2" xfId="733"/>
    <cellStyle name="标题 2 3 2 2" xfId="734"/>
    <cellStyle name="标题 2 4" xfId="735"/>
    <cellStyle name="标题 2 4 2 2" xfId="736"/>
    <cellStyle name="标题 2 4 3" xfId="737"/>
    <cellStyle name="标题 3 2 2 2" xfId="738"/>
    <cellStyle name="好 5 2" xfId="739"/>
    <cellStyle name="标题 2 4 4" xfId="740"/>
    <cellStyle name="标题 2 5" xfId="741"/>
    <cellStyle name="常规 18 3" xfId="742"/>
    <cellStyle name="标题 2 7" xfId="743"/>
    <cellStyle name="标题 2 5 2" xfId="744"/>
    <cellStyle name="标题 2 5 3" xfId="745"/>
    <cellStyle name="常规 18 2" xfId="746"/>
    <cellStyle name="常规 5 42" xfId="747"/>
    <cellStyle name="标题 2 6" xfId="748"/>
    <cellStyle name="标题 3 2 2" xfId="749"/>
    <cellStyle name="好 5" xfId="750"/>
    <cellStyle name="标题 3 2 3" xfId="751"/>
    <cellStyle name="好 6" xfId="752"/>
    <cellStyle name="标题 3 4 3" xfId="753"/>
    <cellStyle name="标题 3 3 2 2" xfId="754"/>
    <cellStyle name="标题 3 3 3" xfId="755"/>
    <cellStyle name="商品名称 3 2" xfId="756"/>
    <cellStyle name="标题 3 3 4" xfId="757"/>
    <cellStyle name="标题 3 4" xfId="758"/>
    <cellStyle name="标题 3 4 2" xfId="759"/>
    <cellStyle name="标题 4 4 3" xfId="760"/>
    <cellStyle name="标题 3 4 2 2" xfId="761"/>
    <cellStyle name="标题 3 5" xfId="762"/>
    <cellStyle name="标题 3 5 2" xfId="763"/>
    <cellStyle name="常规 9" xfId="764"/>
    <cellStyle name="标题 3 5 3" xfId="765"/>
    <cellStyle name="常规 19 2" xfId="766"/>
    <cellStyle name="标题 3 6" xfId="767"/>
    <cellStyle name="常规 19 3" xfId="768"/>
    <cellStyle name="标题 3 7" xfId="769"/>
    <cellStyle name="数量 2 2 2" xfId="770"/>
    <cellStyle name="标题 4 2 2" xfId="771"/>
    <cellStyle name="千位分隔 3 2" xfId="772"/>
    <cellStyle name="标题 4 2 2 2" xfId="773"/>
    <cellStyle name="千位分隔 3 2 2" xfId="774"/>
    <cellStyle name="标题 4 2 3" xfId="775"/>
    <cellStyle name="千位分隔 3 3" xfId="776"/>
    <cellStyle name="标题 4 2 4" xfId="777"/>
    <cellStyle name="标题 4 3" xfId="778"/>
    <cellStyle name="千位分隔 4" xfId="779"/>
    <cellStyle name="标题 4 3 2" xfId="780"/>
    <cellStyle name="千位分隔 4 2" xfId="781"/>
    <cellStyle name="标题 4 3 2 2" xfId="782"/>
    <cellStyle name="标题 4 3 3" xfId="783"/>
    <cellStyle name="标题 4 3 4" xfId="784"/>
    <cellStyle name="标题 4 4 2" xfId="785"/>
    <cellStyle name="千位分隔 5 2" xfId="786"/>
    <cellStyle name="标题 4 4 4" xfId="787"/>
    <cellStyle name="标题 4 5" xfId="788"/>
    <cellStyle name="千位分隔 6" xfId="789"/>
    <cellStyle name="差_1110洱源" xfId="790"/>
    <cellStyle name="常规 25 2" xfId="791"/>
    <cellStyle name="标题 4 6" xfId="792"/>
    <cellStyle name="千位分隔 7" xfId="793"/>
    <cellStyle name="标题 4 7" xfId="794"/>
    <cellStyle name="千位分隔 8" xfId="795"/>
    <cellStyle name="标题 5 2 2" xfId="796"/>
    <cellStyle name="标题 5 3" xfId="797"/>
    <cellStyle name="标题 6 4" xfId="798"/>
    <cellStyle name="标题 7" xfId="799"/>
    <cellStyle name="标题 7 2" xfId="800"/>
    <cellStyle name="标题 7 2 2" xfId="801"/>
    <cellStyle name="标题 7 3" xfId="802"/>
    <cellStyle name="标题 8" xfId="803"/>
    <cellStyle name="标题 8 2" xfId="804"/>
    <cellStyle name="常规 2 7" xfId="805"/>
    <cellStyle name="标题 8 3" xfId="806"/>
    <cellStyle name="常规 2 8" xfId="807"/>
    <cellStyle name="输入 2" xfId="808"/>
    <cellStyle name="标题 9" xfId="809"/>
    <cellStyle name="常规 2 2 2 2 2 2" xfId="810"/>
    <cellStyle name="标题1" xfId="811"/>
    <cellStyle name="标题1 2" xfId="812"/>
    <cellStyle name="好_0605石屏 3" xfId="813"/>
    <cellStyle name="标题1 2 2" xfId="814"/>
    <cellStyle name="标题1 2 2 2" xfId="815"/>
    <cellStyle name="标题1 2 3" xfId="816"/>
    <cellStyle name="差 5 2" xfId="817"/>
    <cellStyle name="标题1 3" xfId="818"/>
    <cellStyle name="标题1 3 2" xfId="819"/>
    <cellStyle name="表标题" xfId="820"/>
    <cellStyle name="表标题 2" xfId="821"/>
    <cellStyle name="常规 2 2" xfId="822"/>
    <cellStyle name="部门" xfId="823"/>
    <cellStyle name="常规 2 2 2" xfId="824"/>
    <cellStyle name="部门 2" xfId="825"/>
    <cellStyle name="常规 10 41" xfId="826"/>
    <cellStyle name="常规 2 2 2 2 2" xfId="827"/>
    <cellStyle name="部门 2 2 2" xfId="828"/>
    <cellStyle name="常规 2 2 2 3" xfId="829"/>
    <cellStyle name="部门 2 3" xfId="830"/>
    <cellStyle name="常规 2 2 3" xfId="831"/>
    <cellStyle name="部门 3" xfId="832"/>
    <cellStyle name="差 2 2" xfId="833"/>
    <cellStyle name="解释性文本 5 2" xfId="834"/>
    <cellStyle name="差 2 2 2" xfId="835"/>
    <cellStyle name="差 2 3" xfId="836"/>
    <cellStyle name="解释性文本 5 3" xfId="837"/>
    <cellStyle name="差 2 4" xfId="838"/>
    <cellStyle name="差 3 2" xfId="839"/>
    <cellStyle name="差_0605石屏县" xfId="840"/>
    <cellStyle name="警告文本 6" xfId="841"/>
    <cellStyle name="差 3 2 2" xfId="842"/>
    <cellStyle name="差 3 3" xfId="843"/>
    <cellStyle name="差 3 4" xfId="844"/>
    <cellStyle name="差 4 3" xfId="845"/>
    <cellStyle name="差 4 4" xfId="846"/>
    <cellStyle name="差 5" xfId="847"/>
    <cellStyle name="差 5 3" xfId="848"/>
    <cellStyle name="差 6" xfId="849"/>
    <cellStyle name="差_0502通海县 2 2" xfId="850"/>
    <cellStyle name="常规 5 2 3" xfId="851"/>
    <cellStyle name="差 8" xfId="852"/>
    <cellStyle name="差_0502通海县" xfId="853"/>
    <cellStyle name="差_0502通海县 2" xfId="854"/>
    <cellStyle name="差_0605石屏县 2" xfId="855"/>
    <cellStyle name="差_0605石屏县 2 2" xfId="856"/>
    <cellStyle name="差_0605石屏县 3" xfId="857"/>
    <cellStyle name="差_1110洱源 2 2" xfId="858"/>
    <cellStyle name="差_11大理" xfId="859"/>
    <cellStyle name="差_11大理 2" xfId="860"/>
    <cellStyle name="差_11大理 3" xfId="861"/>
    <cellStyle name="常规 2 2 3 2 2" xfId="862"/>
    <cellStyle name="差_2007年地州资金往来对账表" xfId="863"/>
    <cellStyle name="差_2007年地州资金往来对账表 2" xfId="864"/>
    <cellStyle name="差_2007年地州资金往来对账表 2 2" xfId="865"/>
    <cellStyle name="差_2007年地州资金往来对账表 3" xfId="866"/>
    <cellStyle name="差_2008年地州对账表(国库资金）" xfId="867"/>
    <cellStyle name="常规 28" xfId="868"/>
    <cellStyle name="差_2008年地州对账表(国库资金） 2" xfId="869"/>
    <cellStyle name="差_2008年地州对账表(国库资金） 2 2" xfId="870"/>
    <cellStyle name="适中 3" xfId="871"/>
    <cellStyle name="差_Book1" xfId="872"/>
    <cellStyle name="差_M01-1" xfId="873"/>
    <cellStyle name="常规 2 9 2" xfId="874"/>
    <cellStyle name="输入 3 2" xfId="875"/>
    <cellStyle name="常规 2 3" xfId="876"/>
    <cellStyle name="差_M01-1 2" xfId="877"/>
    <cellStyle name="昗弨_Pacific Region P&amp;L" xfId="878"/>
    <cellStyle name="常规 2 9 2 2" xfId="879"/>
    <cellStyle name="输入 3 2 2" xfId="880"/>
    <cellStyle name="常规 2 3 2" xfId="881"/>
    <cellStyle name="常规 2 3 2 2" xfId="882"/>
    <cellStyle name="差_M01-1 2 2" xfId="883"/>
    <cellStyle name="常规 2 3 3" xfId="884"/>
    <cellStyle name="差_M01-1 3" xfId="885"/>
    <cellStyle name="常规 10 2" xfId="886"/>
    <cellStyle name="常规 10 2 2" xfId="887"/>
    <cellStyle name="常规 3 3 2 3" xfId="888"/>
    <cellStyle name="常规 10 2 2 2" xfId="889"/>
    <cellStyle name="常规 10 2 3" xfId="890"/>
    <cellStyle name="汇总 6 2" xfId="891"/>
    <cellStyle name="常规 10 2_报预算局：2016年云南省及省本级1-7月社保基金预算执行情况表（0823）" xfId="892"/>
    <cellStyle name="常规 10 3" xfId="893"/>
    <cellStyle name="常规 11 2 2" xfId="894"/>
    <cellStyle name="常规 11 3" xfId="895"/>
    <cellStyle name="常规 11 3 2" xfId="896"/>
    <cellStyle name="常规 430" xfId="897"/>
    <cellStyle name="常规 13 2" xfId="898"/>
    <cellStyle name="常规 14" xfId="899"/>
    <cellStyle name="好 4 4" xfId="900"/>
    <cellStyle name="常规 14 2" xfId="901"/>
    <cellStyle name="常规 16" xfId="902"/>
    <cellStyle name="常规 21" xfId="903"/>
    <cellStyle name="检查单元格 2 2 2" xfId="904"/>
    <cellStyle name="分级显示行_1_Book1" xfId="905"/>
    <cellStyle name="常规 4 2 2 2 2" xfId="906"/>
    <cellStyle name="常规 6 4 2" xfId="907"/>
    <cellStyle name="常规 17" xfId="908"/>
    <cellStyle name="常规 22" xfId="909"/>
    <cellStyle name="注释 4 2" xfId="910"/>
    <cellStyle name="常规 18" xfId="911"/>
    <cellStyle name="常规 23" xfId="912"/>
    <cellStyle name="注释 4 3" xfId="913"/>
    <cellStyle name="常规 18 2 2" xfId="914"/>
    <cellStyle name="常规 5 42 2" xfId="915"/>
    <cellStyle name="常规 19" xfId="916"/>
    <cellStyle name="常规 24" xfId="917"/>
    <cellStyle name="注释 4 4" xfId="918"/>
    <cellStyle name="常规 19 10" xfId="919"/>
    <cellStyle name="常规 19 2 2" xfId="920"/>
    <cellStyle name="适中 3 3" xfId="921"/>
    <cellStyle name="常规 2 10 2" xfId="922"/>
    <cellStyle name="强调文字颜色 3 3 2" xfId="923"/>
    <cellStyle name="常规 2 11" xfId="924"/>
    <cellStyle name="适中 4 3" xfId="925"/>
    <cellStyle name="常规 2 11 2" xfId="926"/>
    <cellStyle name="常规 2 12" xfId="927"/>
    <cellStyle name="常规 2 13" xfId="928"/>
    <cellStyle name="常规 2 13 2" xfId="929"/>
    <cellStyle name="常规 2 2 2 2 3" xfId="930"/>
    <cellStyle name="常规 2 2 2 4 2" xfId="931"/>
    <cellStyle name="强调文字颜色 1 2" xfId="932"/>
    <cellStyle name="常规 2 2 3 3 2" xfId="933"/>
    <cellStyle name="常规 2 2 5" xfId="934"/>
    <cellStyle name="数量" xfId="935"/>
    <cellStyle name="常规 2 3 2 2 2" xfId="936"/>
    <cellStyle name="数量 2" xfId="937"/>
    <cellStyle name="常规 2 3 2 2 2 2" xfId="938"/>
    <cellStyle name="常规 2 3 2 2 3" xfId="939"/>
    <cellStyle name="常规 2 3 2 3" xfId="940"/>
    <cellStyle name="常规 2 3 5" xfId="941"/>
    <cellStyle name="常规 2 3 5 2" xfId="942"/>
    <cellStyle name="常规 2 4 2 2" xfId="943"/>
    <cellStyle name="常规 2 4 2 2 2" xfId="944"/>
    <cellStyle name="常规 2 4 2 3" xfId="945"/>
    <cellStyle name="输出 2 2 2" xfId="946"/>
    <cellStyle name="常规 2 4 2 3 2" xfId="947"/>
    <cellStyle name="常规 2 4 3" xfId="948"/>
    <cellStyle name="常规 2 4 3 2" xfId="949"/>
    <cellStyle name="常规 2 4 4" xfId="950"/>
    <cellStyle name="常规 2 4 4 2" xfId="951"/>
    <cellStyle name="常规 7 2 2" xfId="952"/>
    <cellStyle name="常规 2 4 5" xfId="953"/>
    <cellStyle name="常规 2 9 4" xfId="954"/>
    <cellStyle name="好_2008年地州对账表(国库资金） 2" xfId="955"/>
    <cellStyle name="输入 3 4" xfId="956"/>
    <cellStyle name="常规 2 5" xfId="957"/>
    <cellStyle name="常规 2 5 2" xfId="958"/>
    <cellStyle name="常规 2 5 2 2" xfId="959"/>
    <cellStyle name="检查单元格 6" xfId="960"/>
    <cellStyle name="常规 2 5 2 2 2" xfId="961"/>
    <cellStyle name="常规 2 5 2 3" xfId="962"/>
    <cellStyle name="检查单元格 7" xfId="963"/>
    <cellStyle name="输出 3 2 2" xfId="964"/>
    <cellStyle name="千位分隔 2" xfId="965"/>
    <cellStyle name="常规 7 3 2" xfId="966"/>
    <cellStyle name="常规 2 5 5" xfId="967"/>
    <cellStyle name="常规 2 6" xfId="968"/>
    <cellStyle name="常规 2 6 2" xfId="969"/>
    <cellStyle name="常规 2 6 2 2" xfId="970"/>
    <cellStyle name="常规 2 6 2 2 2" xfId="971"/>
    <cellStyle name="常规 2 6 3 2" xfId="972"/>
    <cellStyle name="检查单元格 3 2 2" xfId="973"/>
    <cellStyle name="常规 2 6 4" xfId="974"/>
    <cellStyle name="常规 2 6 4 2" xfId="975"/>
    <cellStyle name="常规 2 7 3" xfId="976"/>
    <cellStyle name="常规 2 8 2" xfId="977"/>
    <cellStyle name="输入 2 2" xfId="978"/>
    <cellStyle name="常规 25" xfId="979"/>
    <cellStyle name="常规 30" xfId="980"/>
    <cellStyle name="常规 26" xfId="981"/>
    <cellStyle name="常规 27" xfId="982"/>
    <cellStyle name="常规 29" xfId="983"/>
    <cellStyle name="常规 3" xfId="984"/>
    <cellStyle name="输出 4 2" xfId="985"/>
    <cellStyle name="常规 3 2" xfId="986"/>
    <cellStyle name="输出 4 2 2" xfId="987"/>
    <cellStyle name="适中 4" xfId="988"/>
    <cellStyle name="常规 3 2 2" xfId="989"/>
    <cellStyle name="适中 4 2" xfId="990"/>
    <cellStyle name="常规 3 2 2 2" xfId="991"/>
    <cellStyle name="适中 6" xfId="992"/>
    <cellStyle name="常规 3 2 4" xfId="993"/>
    <cellStyle name="常规 3 2 4 2" xfId="994"/>
    <cellStyle name="常规 3 3 2 2" xfId="995"/>
    <cellStyle name="常规 3 3 2 2 2" xfId="996"/>
    <cellStyle name="常规 3 3 3 2" xfId="997"/>
    <cellStyle name="常规_2007年云南省向人大报送政府收支预算表格式编制过程表 2" xfId="998"/>
    <cellStyle name="常规 3 3 4" xfId="999"/>
    <cellStyle name="强调 3" xfId="1000"/>
    <cellStyle name="常规 3 3 4 2" xfId="1001"/>
    <cellStyle name="常规 3 4 2" xfId="1002"/>
    <cellStyle name="检查单元格 2 4" xfId="1003"/>
    <cellStyle name="常规 3 4 2 2" xfId="1004"/>
    <cellStyle name="常规 3 5" xfId="1005"/>
    <cellStyle name="常规 3 5 2" xfId="1006"/>
    <cellStyle name="常规 3 6" xfId="1007"/>
    <cellStyle name="常规 3 6 2" xfId="1008"/>
    <cellStyle name="常规 3 7" xfId="1009"/>
    <cellStyle name="常规 3 8" xfId="1010"/>
    <cellStyle name="常规 3_Book1" xfId="1011"/>
    <cellStyle name="常规 4" xfId="1012"/>
    <cellStyle name="输出 4 3" xfId="1013"/>
    <cellStyle name="常规 4 2" xfId="1014"/>
    <cellStyle name="常规 4 2 2" xfId="1015"/>
    <cellStyle name="常规 4 4" xfId="1016"/>
    <cellStyle name="常规 4 2 2 2" xfId="1017"/>
    <cellStyle name="常规 6 4" xfId="1018"/>
    <cellStyle name="常规 4 2 3" xfId="1019"/>
    <cellStyle name="常规 4 5" xfId="1020"/>
    <cellStyle name="常规 4 2 3 2" xfId="1021"/>
    <cellStyle name="常规 7 4" xfId="1022"/>
    <cellStyle name="常规 4 2 4" xfId="1023"/>
    <cellStyle name="常规 4 6" xfId="1024"/>
    <cellStyle name="常规 4 2 4 2" xfId="1025"/>
    <cellStyle name="常规 4 6 2" xfId="1026"/>
    <cellStyle name="常规 439" xfId="1027"/>
    <cellStyle name="常规 444" xfId="1028"/>
    <cellStyle name="常规 8 4" xfId="1029"/>
    <cellStyle name="常规 4 2 5" xfId="1030"/>
    <cellStyle name="常规 4 7" xfId="1031"/>
    <cellStyle name="常规 4 3" xfId="1032"/>
    <cellStyle name="常规 4 3 2" xfId="1033"/>
    <cellStyle name="常规 5 4" xfId="1034"/>
    <cellStyle name="常规 4 3 2 2" xfId="1035"/>
    <cellStyle name="常规 5 4 2" xfId="1036"/>
    <cellStyle name="常规 4 3 2 2 2" xfId="1037"/>
    <cellStyle name="常规 4 3 2 3" xfId="1038"/>
    <cellStyle name="常规 4 3 3" xfId="1039"/>
    <cellStyle name="常规 5 5" xfId="1040"/>
    <cellStyle name="常规 4 3 3 2" xfId="1041"/>
    <cellStyle name="常规 4 3 4" xfId="1042"/>
    <cellStyle name="常规 431" xfId="1043"/>
    <cellStyle name="常规 432" xfId="1044"/>
    <cellStyle name="链接单元格 2" xfId="1045"/>
    <cellStyle name="好_1110洱源 2 2" xfId="1046"/>
    <cellStyle name="常规 448" xfId="1047"/>
    <cellStyle name="常规 449" xfId="1048"/>
    <cellStyle name="常规 452" xfId="1049"/>
    <cellStyle name="常规 5 2 3 2" xfId="1050"/>
    <cellStyle name="常规 5 2 4" xfId="1051"/>
    <cellStyle name="常规 5 3 2" xfId="1052"/>
    <cellStyle name="常规 6 2 2" xfId="1053"/>
    <cellStyle name="常规 6 3" xfId="1054"/>
    <cellStyle name="常规 6 3 2" xfId="1055"/>
    <cellStyle name="常规 6 3 2 2" xfId="1056"/>
    <cellStyle name="常规 6 3 3" xfId="1057"/>
    <cellStyle name="常规 7" xfId="1058"/>
    <cellStyle name="常规 7 2" xfId="1059"/>
    <cellStyle name="常规 8" xfId="1060"/>
    <cellStyle name="常规 9 2 2" xfId="1061"/>
    <cellStyle name="注释 7" xfId="1062"/>
    <cellStyle name="常规 9 2 2 2" xfId="1063"/>
    <cellStyle name="常规 9 2 3" xfId="1064"/>
    <cellStyle name="注释 8" xfId="1065"/>
    <cellStyle name="常规 9 3 2" xfId="1066"/>
    <cellStyle name="常规 9 4" xfId="1067"/>
    <cellStyle name="常规 9 5" xfId="1068"/>
    <cellStyle name="常规 95" xfId="1069"/>
    <cellStyle name="常规_2004年基金预算(二稿)" xfId="1070"/>
    <cellStyle name="常规_2007年云南省向人大报送政府收支预算表格式编制过程表 2 2" xfId="1071"/>
    <cellStyle name="计算 2 3" xfId="1072"/>
    <cellStyle name="常规_2007年云南省向人大报送政府收支预算表格式编制过程表 2 2 2" xfId="1073"/>
    <cellStyle name="数量 4" xfId="1074"/>
    <cellStyle name="常规_2007年云南省向人大报送政府收支预算表格式编制过程表 2 3" xfId="1075"/>
    <cellStyle name="计算 2 4" xfId="1076"/>
    <cellStyle name="常规_2007年云南省向人大报送政府收支预算表格式编制过程表 2 4 2" xfId="1077"/>
    <cellStyle name="千位[0]_ 方正PC" xfId="1078"/>
    <cellStyle name="常规_表样--2016年1至7月云南省及省本级地方财政收支执行情况（国资预算）全省数据与国库一致send预算局826" xfId="1079"/>
    <cellStyle name="超级链接 3" xfId="1080"/>
    <cellStyle name="超链接 2" xfId="1081"/>
    <cellStyle name="超链接 2 2" xfId="1082"/>
    <cellStyle name="超链接 2 2 2" xfId="1083"/>
    <cellStyle name="超链接 3" xfId="1084"/>
    <cellStyle name="超链接 3 2" xfId="1085"/>
    <cellStyle name="超链接 4" xfId="1086"/>
    <cellStyle name="超链接 4 2" xfId="1087"/>
    <cellStyle name="好 2" xfId="1088"/>
    <cellStyle name="好 2 2" xfId="1089"/>
    <cellStyle name="好 2 2 2" xfId="1090"/>
    <cellStyle name="好 3" xfId="1091"/>
    <cellStyle name="好 3 2" xfId="1092"/>
    <cellStyle name="好 4" xfId="1093"/>
    <cellStyle name="好 5 3" xfId="1094"/>
    <cellStyle name="商品名称 2 3" xfId="1095"/>
    <cellStyle name="好_2008年地州对账表(国库资金） 2 2" xfId="1096"/>
    <cellStyle name="好 8" xfId="1097"/>
    <cellStyle name="好_0502通海县 2" xfId="1098"/>
    <cellStyle name="好_0502通海县 2 2" xfId="1099"/>
    <cellStyle name="好_0502通海县 3" xfId="1100"/>
    <cellStyle name="好_0605石屏" xfId="1101"/>
    <cellStyle name="好_0605石屏 2" xfId="1102"/>
    <cellStyle name="好_0605石屏 2 2" xfId="1103"/>
    <cellStyle name="好_0605石屏县" xfId="1104"/>
    <cellStyle name="好_0605石屏县 2" xfId="1105"/>
    <cellStyle name="好_0605石屏县 3" xfId="1106"/>
    <cellStyle name="好_1110洱源" xfId="1107"/>
    <cellStyle name="解释性文本 4 3" xfId="1108"/>
    <cellStyle name="好_1110洱源 2" xfId="1109"/>
    <cellStyle name="解释性文本 4 4" xfId="1110"/>
    <cellStyle name="好_1110洱源 3" xfId="1111"/>
    <cellStyle name="好_11大理" xfId="1112"/>
    <cellStyle name="好_11大理 2" xfId="1113"/>
    <cellStyle name="好_11大理 2 2" xfId="1114"/>
    <cellStyle name="好_M01-1 2" xfId="1115"/>
    <cellStyle name="好_11大理 3" xfId="1116"/>
    <cellStyle name="好_2007年地州资金往来对账表" xfId="1117"/>
    <cellStyle name="好_2007年地州资金往来对账表 2" xfId="1118"/>
    <cellStyle name="好_2007年地州资金往来对账表 2 2" xfId="1119"/>
    <cellStyle name="好_2008年地州对账表(国库资金） 3" xfId="1120"/>
    <cellStyle name="好_Book1" xfId="1121"/>
    <cellStyle name="好_Book1 2" xfId="1122"/>
    <cellStyle name="好_M01-1" xfId="1123"/>
    <cellStyle name="好_M01-1 2 2" xfId="1124"/>
    <cellStyle name="后继超级链接" xfId="1125"/>
    <cellStyle name="后继超级链接 2" xfId="1126"/>
    <cellStyle name="后继超级链接 2 2" xfId="1127"/>
    <cellStyle name="后继超级链接 3" xfId="1128"/>
    <cellStyle name="汇总 2 2 2" xfId="1129"/>
    <cellStyle name="汇总 8" xfId="1130"/>
    <cellStyle name="汇总 2 2 2 2" xfId="1131"/>
    <cellStyle name="警告文本 2 2 2" xfId="1132"/>
    <cellStyle name="汇总 2 2 3" xfId="1133"/>
    <cellStyle name="检查单元格 2" xfId="1134"/>
    <cellStyle name="汇总 2 3" xfId="1135"/>
    <cellStyle name="检查单元格 2 2" xfId="1136"/>
    <cellStyle name="汇总 2 3 2" xfId="1137"/>
    <cellStyle name="检查单元格 3" xfId="1138"/>
    <cellStyle name="汇总 2 4" xfId="1139"/>
    <cellStyle name="检查单元格 3 2" xfId="1140"/>
    <cellStyle name="汇总 2 4 2" xfId="1141"/>
    <cellStyle name="检查单元格 4" xfId="1142"/>
    <cellStyle name="汇总 2 5" xfId="1143"/>
    <cellStyle name="汇总 3 2" xfId="1144"/>
    <cellStyle name="汇总 3 2 2" xfId="1145"/>
    <cellStyle name="汇总 3 2 2 2" xfId="1146"/>
    <cellStyle name="警告文本 3 2 2" xfId="1147"/>
    <cellStyle name="汇总 3 2 3" xfId="1148"/>
    <cellStyle name="汇总 3 3 2" xfId="1149"/>
    <cellStyle name="汇总 3 4" xfId="1150"/>
    <cellStyle name="汇总 3 4 2" xfId="1151"/>
    <cellStyle name="汇总 3 5" xfId="1152"/>
    <cellStyle name="汇总 4 2" xfId="1153"/>
    <cellStyle name="汇总 4 2 2" xfId="1154"/>
    <cellStyle name="汇总 4 2 2 2" xfId="1155"/>
    <cellStyle name="警告文本 4 2 2" xfId="1156"/>
    <cellStyle name="汇总 4 2 3" xfId="1157"/>
    <cellStyle name="汇总 4 3" xfId="1158"/>
    <cellStyle name="汇总 4 3 2" xfId="1159"/>
    <cellStyle name="汇总 4 4" xfId="1160"/>
    <cellStyle name="汇总 4 4 2" xfId="1161"/>
    <cellStyle name="汇总 4 5" xfId="1162"/>
    <cellStyle name="汇总 5 2" xfId="1163"/>
    <cellStyle name="汇总 5 2 2" xfId="1164"/>
    <cellStyle name="汇总 5 3" xfId="1165"/>
    <cellStyle name="汇总 5 3 2" xfId="1166"/>
    <cellStyle name="千分位_97-917" xfId="1167"/>
    <cellStyle name="汇总 5 4" xfId="1168"/>
    <cellStyle name="汇总 7 2" xfId="1169"/>
    <cellStyle name="汇总 8 2" xfId="1170"/>
    <cellStyle name="计算 2" xfId="1171"/>
    <cellStyle name="计算 2 2" xfId="1172"/>
    <cellStyle name="计算 2 2 2" xfId="1173"/>
    <cellStyle name="计算 3" xfId="1174"/>
    <cellStyle name="计算 3 2" xfId="1175"/>
    <cellStyle name="计算 3 2 2" xfId="1176"/>
    <cellStyle name="计算 3 4" xfId="1177"/>
    <cellStyle name="计算 4 2" xfId="1178"/>
    <cellStyle name="计算 4 3" xfId="1179"/>
    <cellStyle name="计算 4 4" xfId="1180"/>
    <cellStyle name="计算 5" xfId="1181"/>
    <cellStyle name="计算 5 2" xfId="1182"/>
    <cellStyle name="计算 5 3" xfId="1183"/>
    <cellStyle name="计算 6" xfId="1184"/>
    <cellStyle name="计算 7" xfId="1185"/>
    <cellStyle name="计算 8" xfId="1186"/>
    <cellStyle name="检查单元格 2 3" xfId="1187"/>
    <cellStyle name="检查单元格 3 3" xfId="1188"/>
    <cellStyle name="检查单元格 4 2" xfId="1189"/>
    <cellStyle name="检查单元格 4 2 2" xfId="1190"/>
    <cellStyle name="检查单元格 4 3" xfId="1191"/>
    <cellStyle name="检查单元格 4 4" xfId="1192"/>
    <cellStyle name="检查单元格 5" xfId="1193"/>
    <cellStyle name="检查单元格 5 2" xfId="1194"/>
    <cellStyle name="检查单元格 5 3" xfId="1195"/>
    <cellStyle name="检查单元格 8" xfId="1196"/>
    <cellStyle name="解释性文本 3 3" xfId="1197"/>
    <cellStyle name="解释性文本 3 4" xfId="1198"/>
    <cellStyle name="解释性文本 4 2" xfId="1199"/>
    <cellStyle name="解释性文本 4 2 2" xfId="1200"/>
    <cellStyle name="借出原因 2" xfId="1201"/>
    <cellStyle name="借出原因 2 2" xfId="1202"/>
    <cellStyle name="借出原因 2 2 2" xfId="1203"/>
    <cellStyle name="借出原因 2 3" xfId="1204"/>
    <cellStyle name="借出原因 3" xfId="1205"/>
    <cellStyle name="借出原因 3 2" xfId="1206"/>
    <cellStyle name="借出原因 4" xfId="1207"/>
    <cellStyle name="警告文本 2" xfId="1208"/>
    <cellStyle name="警告文本 2 2" xfId="1209"/>
    <cellStyle name="警告文本 2 3" xfId="1210"/>
    <cellStyle name="警告文本 2 4" xfId="1211"/>
    <cellStyle name="警告文本 3" xfId="1212"/>
    <cellStyle name="警告文本 3 2" xfId="1213"/>
    <cellStyle name="警告文本 3 3" xfId="1214"/>
    <cellStyle name="警告文本 3 4" xfId="1215"/>
    <cellStyle name="警告文本 4" xfId="1216"/>
    <cellStyle name="警告文本 4 3" xfId="1217"/>
    <cellStyle name="警告文本 4 4" xfId="1218"/>
    <cellStyle name="警告文本 5" xfId="1219"/>
    <cellStyle name="警告文本 5 2" xfId="1220"/>
    <cellStyle name="警告文本 5 3" xfId="1221"/>
    <cellStyle name="警告文本 7" xfId="1222"/>
    <cellStyle name="链接单元格 2 2" xfId="1223"/>
    <cellStyle name="链接单元格 2 2 2" xfId="1224"/>
    <cellStyle name="链接单元格 2 3" xfId="1225"/>
    <cellStyle name="链接单元格 2 4" xfId="1226"/>
    <cellStyle name="链接单元格 3 2" xfId="1227"/>
    <cellStyle name="链接单元格 3 3" xfId="1228"/>
    <cellStyle name="链接单元格 3 4" xfId="1229"/>
    <cellStyle name="链接单元格 4 2" xfId="1230"/>
    <cellStyle name="链接单元格 4 2 2" xfId="1231"/>
    <cellStyle name="链接单元格 4 3" xfId="1232"/>
    <cellStyle name="链接单元格 4 4" xfId="1233"/>
    <cellStyle name="链接单元格 5 2" xfId="1234"/>
    <cellStyle name="链接单元格 5 3" xfId="1235"/>
    <cellStyle name="普通_97-917" xfId="1236"/>
    <cellStyle name="千位分隔 11" xfId="1237"/>
    <cellStyle name="输入 8" xfId="1238"/>
    <cellStyle name="千分位[0]_laroux" xfId="1239"/>
    <cellStyle name="千位_ 方正PC" xfId="1240"/>
    <cellStyle name="千位分隔 11 2" xfId="1241"/>
    <cellStyle name="千位分隔 2 2 2" xfId="1242"/>
    <cellStyle name="千位分隔 4 6" xfId="1243"/>
    <cellStyle name="千位分隔 4 6 2" xfId="1244"/>
    <cellStyle name="千位分隔 7 2" xfId="1245"/>
    <cellStyle name="千位分隔 8 2" xfId="1246"/>
    <cellStyle name="强调文字颜色 4 2 2 2" xfId="1247"/>
    <cellStyle name="千位分隔 9" xfId="1248"/>
    <cellStyle name="强调 1" xfId="1249"/>
    <cellStyle name="强调 1 2" xfId="1250"/>
    <cellStyle name="强调 2" xfId="1251"/>
    <cellStyle name="强调 3 2" xfId="1252"/>
    <cellStyle name="强调文字颜色 1 2 2" xfId="1253"/>
    <cellStyle name="强调文字颜色 1 2 2 2" xfId="1254"/>
    <cellStyle name="强调文字颜色 1 2 3" xfId="1255"/>
    <cellStyle name="强调文字颜色 6 2 2 2" xfId="1256"/>
    <cellStyle name="强调文字颜色 1 3" xfId="1257"/>
    <cellStyle name="强调文字颜色 1 3 2" xfId="1258"/>
    <cellStyle name="强调文字颜色 2 2" xfId="1259"/>
    <cellStyle name="强调文字颜色 2 2 3" xfId="1260"/>
    <cellStyle name="强调文字颜色 2 3" xfId="1261"/>
    <cellStyle name="强调文字颜色 3 2" xfId="1262"/>
    <cellStyle name="适中 2 3" xfId="1263"/>
    <cellStyle name="强调文字颜色 3 2 2" xfId="1264"/>
    <cellStyle name="强调文字颜色 3 2 2 2" xfId="1265"/>
    <cellStyle name="适中 2 4" xfId="1266"/>
    <cellStyle name="强调文字颜色 3 2 3" xfId="1267"/>
    <cellStyle name="强调文字颜色 4 2 2" xfId="1268"/>
    <cellStyle name="强调文字颜色 4 2 3" xfId="1269"/>
    <cellStyle name="强调文字颜色 5 2" xfId="1270"/>
    <cellStyle name="强调文字颜色 5 3" xfId="1271"/>
    <cellStyle name="强调文字颜色 5 3 2" xfId="1272"/>
    <cellStyle name="强调文字颜色 6 2" xfId="1273"/>
    <cellStyle name="强调文字颜色 6 2 2" xfId="1274"/>
    <cellStyle name="强调文字颜色 6 2 3" xfId="1275"/>
    <cellStyle name="强调文字颜色 6 3" xfId="1276"/>
    <cellStyle name="强调文字颜色 6 3 2" xfId="1277"/>
    <cellStyle name="日期 2 2 2" xfId="1278"/>
    <cellStyle name="日期 2 3" xfId="1279"/>
    <cellStyle name="日期 3 2" xfId="1280"/>
    <cellStyle name="日期 4" xfId="1281"/>
    <cellStyle name="商品名称" xfId="1282"/>
    <cellStyle name="商品名称 2" xfId="1283"/>
    <cellStyle name="商品名称 2 2 2" xfId="1284"/>
    <cellStyle name="商品名称 3" xfId="1285"/>
    <cellStyle name="适中 2" xfId="1286"/>
    <cellStyle name="适中 3 2" xfId="1287"/>
    <cellStyle name="适中 3 2 2" xfId="1288"/>
    <cellStyle name="适中 3 4" xfId="1289"/>
    <cellStyle name="适中 4 2 2" xfId="1290"/>
    <cellStyle name="适中 4 4" xfId="1291"/>
    <cellStyle name="输出 2" xfId="1292"/>
    <cellStyle name="输出 2 2" xfId="1293"/>
    <cellStyle name="输出 2 3" xfId="1294"/>
    <cellStyle name="输出 2 4" xfId="1295"/>
    <cellStyle name="输出 3" xfId="1296"/>
    <cellStyle name="输出 3 2" xfId="1297"/>
    <cellStyle name="输出 4" xfId="1298"/>
    <cellStyle name="输出 5" xfId="1299"/>
    <cellStyle name="寘嬫愗傝_Region Orders (2)" xfId="1300"/>
    <cellStyle name="输出 5 2" xfId="1301"/>
    <cellStyle name="输出 5 3" xfId="1302"/>
    <cellStyle name="输出 6" xfId="1303"/>
    <cellStyle name="输出 7" xfId="1304"/>
    <cellStyle name="输出 8" xfId="1305"/>
    <cellStyle name="输入 2 2 2" xfId="1306"/>
    <cellStyle name="输入 2 3" xfId="1307"/>
    <cellStyle name="输入 4 4" xfId="1308"/>
    <cellStyle name="输入 5" xfId="1309"/>
    <cellStyle name="输入 5 2" xfId="1310"/>
    <cellStyle name="输入 5 3" xfId="1311"/>
    <cellStyle name="输入 6" xfId="1312"/>
    <cellStyle name="输入 7" xfId="1313"/>
    <cellStyle name="数量 2 2" xfId="1314"/>
    <cellStyle name="数量 2 3" xfId="1315"/>
    <cellStyle name="未定义" xfId="1316"/>
    <cellStyle name="样式 1" xfId="1317"/>
    <cellStyle name="寘嬫愗傝 [0.00]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externalLink" Target="externalLinks/externalLink2.xml"/><Relationship Id="rId35" Type="http://schemas.openxmlformats.org/officeDocument/2006/relationships/externalLink" Target="externalLinks/externalLink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4"/>
  <sheetViews>
    <sheetView workbookViewId="0">
      <selection activeCell="B39" sqref="B39"/>
    </sheetView>
  </sheetViews>
  <sheetFormatPr defaultColWidth="9" defaultRowHeight="13.5" outlineLevelCol="2"/>
  <cols>
    <col min="2" max="2" width="62.5" customWidth="1"/>
    <col min="3" max="3" width="38" customWidth="1"/>
  </cols>
  <sheetData>
    <row r="1" ht="24.75" spans="1:2">
      <c r="A1" s="434" t="s">
        <v>0</v>
      </c>
      <c r="B1" s="434"/>
    </row>
    <row r="2" spans="1:3">
      <c r="A2" t="s">
        <v>1</v>
      </c>
      <c r="B2" s="435" t="s">
        <v>2</v>
      </c>
      <c r="C2" s="436" t="s">
        <v>3</v>
      </c>
    </row>
    <row r="3" spans="1:3">
      <c r="A3" t="s">
        <v>4</v>
      </c>
      <c r="B3" s="437" t="s">
        <v>5</v>
      </c>
      <c r="C3" s="440" t="s">
        <v>6</v>
      </c>
    </row>
    <row r="4" spans="1:3">
      <c r="A4" t="s">
        <v>7</v>
      </c>
      <c r="B4" t="s">
        <v>8</v>
      </c>
      <c r="C4" s="440" t="s">
        <v>9</v>
      </c>
    </row>
    <row r="5" spans="1:3">
      <c r="A5" t="s">
        <v>10</v>
      </c>
      <c r="B5" t="s">
        <v>11</v>
      </c>
      <c r="C5" s="440" t="s">
        <v>12</v>
      </c>
    </row>
    <row r="6" spans="1:3">
      <c r="A6" t="s">
        <v>13</v>
      </c>
      <c r="B6" t="s">
        <v>14</v>
      </c>
      <c r="C6" s="440" t="s">
        <v>15</v>
      </c>
    </row>
    <row r="7" spans="1:3">
      <c r="A7" t="s">
        <v>16</v>
      </c>
      <c r="B7" t="s">
        <v>17</v>
      </c>
      <c r="C7" s="440" t="s">
        <v>18</v>
      </c>
    </row>
    <row r="8" spans="1:3">
      <c r="A8" t="s">
        <v>19</v>
      </c>
      <c r="B8" t="s">
        <v>20</v>
      </c>
      <c r="C8" s="441" t="s">
        <v>21</v>
      </c>
    </row>
    <row r="9" spans="1:3">
      <c r="A9" t="s">
        <v>22</v>
      </c>
      <c r="B9" t="s">
        <v>23</v>
      </c>
      <c r="C9" s="440" t="s">
        <v>24</v>
      </c>
    </row>
    <row r="10" spans="1:3">
      <c r="A10" t="s">
        <v>25</v>
      </c>
      <c r="B10" t="s">
        <v>26</v>
      </c>
      <c r="C10" s="440" t="s">
        <v>27</v>
      </c>
    </row>
    <row r="11" spans="1:3">
      <c r="A11" t="s">
        <v>28</v>
      </c>
      <c r="B11" t="s">
        <v>29</v>
      </c>
      <c r="C11" s="441" t="s">
        <v>30</v>
      </c>
    </row>
    <row r="12" spans="1:3">
      <c r="A12" t="s">
        <v>31</v>
      </c>
      <c r="B12" t="s">
        <v>32</v>
      </c>
      <c r="C12" s="441" t="s">
        <v>33</v>
      </c>
    </row>
    <row r="13" spans="1:3">
      <c r="A13" t="s">
        <v>34</v>
      </c>
      <c r="B13" t="s">
        <v>35</v>
      </c>
      <c r="C13" s="440" t="s">
        <v>36</v>
      </c>
    </row>
    <row r="14" spans="1:3">
      <c r="A14" t="s">
        <v>37</v>
      </c>
      <c r="B14" t="s">
        <v>38</v>
      </c>
      <c r="C14" s="441" t="s">
        <v>39</v>
      </c>
    </row>
    <row r="15" spans="1:3">
      <c r="A15" t="s">
        <v>40</v>
      </c>
      <c r="B15" t="s">
        <v>41</v>
      </c>
      <c r="C15" s="441" t="s">
        <v>42</v>
      </c>
    </row>
    <row r="16" spans="1:3">
      <c r="A16" t="s">
        <v>43</v>
      </c>
      <c r="B16" t="s">
        <v>44</v>
      </c>
      <c r="C16" s="441" t="s">
        <v>45</v>
      </c>
    </row>
    <row r="17" spans="1:3">
      <c r="A17" t="s">
        <v>46</v>
      </c>
      <c r="B17" t="s">
        <v>47</v>
      </c>
      <c r="C17" s="441" t="s">
        <v>48</v>
      </c>
    </row>
    <row r="18" spans="1:3">
      <c r="A18" t="s">
        <v>49</v>
      </c>
      <c r="B18" t="s">
        <v>50</v>
      </c>
      <c r="C18" s="440" t="s">
        <v>51</v>
      </c>
    </row>
    <row r="19" spans="1:3">
      <c r="A19" t="s">
        <v>52</v>
      </c>
      <c r="B19" t="s">
        <v>53</v>
      </c>
      <c r="C19" s="441" t="s">
        <v>54</v>
      </c>
    </row>
    <row r="20" spans="1:3">
      <c r="A20" t="s">
        <v>55</v>
      </c>
      <c r="B20" t="s">
        <v>56</v>
      </c>
      <c r="C20" s="441" t="s">
        <v>57</v>
      </c>
    </row>
    <row r="21" spans="1:3">
      <c r="A21" t="s">
        <v>58</v>
      </c>
      <c r="B21" t="s">
        <v>59</v>
      </c>
      <c r="C21" s="441" t="s">
        <v>60</v>
      </c>
    </row>
    <row r="22" spans="1:3">
      <c r="A22" t="s">
        <v>61</v>
      </c>
      <c r="B22" t="s">
        <v>62</v>
      </c>
      <c r="C22" s="441" t="s">
        <v>63</v>
      </c>
    </row>
    <row r="23" spans="1:3">
      <c r="A23" t="s">
        <v>64</v>
      </c>
      <c r="B23" t="s">
        <v>65</v>
      </c>
      <c r="C23" s="441" t="s">
        <v>66</v>
      </c>
    </row>
    <row r="24" spans="1:3">
      <c r="A24" t="s">
        <v>67</v>
      </c>
      <c r="B24" t="s">
        <v>68</v>
      </c>
      <c r="C24" s="440" t="s">
        <v>69</v>
      </c>
    </row>
    <row r="25" spans="1:3">
      <c r="A25" t="s">
        <v>70</v>
      </c>
      <c r="B25" t="s">
        <v>71</v>
      </c>
      <c r="C25" s="440" t="s">
        <v>72</v>
      </c>
    </row>
    <row r="26" spans="1:3">
      <c r="A26" t="s">
        <v>73</v>
      </c>
      <c r="B26" t="s">
        <v>74</v>
      </c>
      <c r="C26" s="440" t="s">
        <v>75</v>
      </c>
    </row>
    <row r="27" spans="1:3">
      <c r="A27" t="s">
        <v>76</v>
      </c>
      <c r="B27" t="s">
        <v>74</v>
      </c>
      <c r="C27" s="440" t="s">
        <v>77</v>
      </c>
    </row>
    <row r="28" spans="1:3">
      <c r="A28" t="s">
        <v>78</v>
      </c>
      <c r="B28" t="s">
        <v>79</v>
      </c>
      <c r="C28" s="440" t="s">
        <v>80</v>
      </c>
    </row>
    <row r="29" spans="1:3">
      <c r="A29" t="s">
        <v>81</v>
      </c>
      <c r="B29" t="s">
        <v>79</v>
      </c>
      <c r="C29" s="440" t="s">
        <v>82</v>
      </c>
    </row>
    <row r="30" spans="1:3">
      <c r="A30" t="s">
        <v>83</v>
      </c>
      <c r="B30" t="s">
        <v>84</v>
      </c>
      <c r="C30" s="440" t="s">
        <v>85</v>
      </c>
    </row>
    <row r="31" spans="1:3">
      <c r="A31" t="s">
        <v>86</v>
      </c>
      <c r="B31" t="s">
        <v>87</v>
      </c>
      <c r="C31" s="436" t="s">
        <v>88</v>
      </c>
    </row>
    <row r="32" spans="1:3">
      <c r="A32" t="s">
        <v>89</v>
      </c>
      <c r="B32" t="s">
        <v>90</v>
      </c>
      <c r="C32" s="440" t="s">
        <v>91</v>
      </c>
    </row>
    <row r="33" spans="1:3">
      <c r="A33" t="s">
        <v>92</v>
      </c>
      <c r="B33" t="s">
        <v>93</v>
      </c>
      <c r="C33" s="440" t="s">
        <v>94</v>
      </c>
    </row>
    <row r="34" spans="1:3">
      <c r="A34" t="s">
        <v>95</v>
      </c>
      <c r="B34" t="s">
        <v>96</v>
      </c>
      <c r="C34" s="440" t="s">
        <v>97</v>
      </c>
    </row>
  </sheetData>
  <mergeCells count="1">
    <mergeCell ref="A1:B1"/>
  </mergeCells>
  <hyperlinks>
    <hyperlink ref="C2" location="'1-1临翔区一般公共预算收入情况表'!A1" display=" 2020年临翔区一般公共预算收入情况表"/>
    <hyperlink ref="C3" location="'1-2临翔区一般公共预算支出情况表'!A1" display="1-2临翔区一般公共预算支出情况表'!A1"/>
    <hyperlink ref="C4" location="'1-3临翔区本级一般公共预算收入情况表'!A1" display="1-3临翔区本级一般公共预算收入情况表'!A1"/>
    <hyperlink ref="C5" location="'1-4临翔区本级一般公共预算支出情况表（公开到项级）'!A1" display="1-4临翔区本级一般公共预算支出情况表（公开到项级）'!A1"/>
    <hyperlink ref="C6" location="'1-5临翔区本级一般公共预算基本支出情况表（公开到款级）'!A1" display="1-5临翔区本级一般公共预算基本支出情况表（公开到款级）'!A1"/>
    <hyperlink ref="C7" location="'1-6临翔区本级一般公共预算支出表（本级财力安排项目）'!A1" display="1-6临翔区本级一般公共预算支出表（本级财力安排项目）'!A1"/>
    <hyperlink ref="C8" location="'1-7临翔区分地区税收返还和转移支付预算表'!A1" display="1-7临翔区分地区税收返还和转移支付预算表'!A1"/>
    <hyperlink ref="C9" location="'1-8临翔区本级“三公”经费预算财政拨款情况统计表'!A1" display="1-8临翔区本级“三公”经费预算财政拨款情况统计表'!A1"/>
    <hyperlink ref="C10" location="'2-1临翔区政府性基金预算收入情况表'!A1" display="2-1临翔区政府性基金预算收入情况表'!A1"/>
    <hyperlink ref="C11" location="'2-2临翔区政府性基金预算支出情况表'!A1" display="2-2临翔区政府性基金预算支出情况表'!A1"/>
    <hyperlink ref="C12" location="'2-3临翔区本级政府性基金预算收入情况表'!A1" display="2-3临翔区本级政府性基金预算收入情况表'!A1"/>
    <hyperlink ref="C13" location="'2-4临翔区本级政府性基金预算支出情况表（公开到项级）'!A1" display="2-4临翔区本级政府性基金预算支出情况表（公开到项级）'!A1"/>
    <hyperlink ref="C14" location="'2-5临翔区本级政府性基金支出表（省对下转移支付）'!A1" display="2-5临翔区本级政府性基金支出表（省对下转移支付）'!A1"/>
    <hyperlink ref="C15" location="'3-1临翔区国有资本经营收入预算情况表'!A1" display="3-1临翔区国有资本经营收入预算情况表'!A1"/>
    <hyperlink ref="C16" location="'3-2临翔区国有资本经营支出预算情况表'!A1" display="3-2临翔区国有资本经营支出预算情况表'!A1"/>
    <hyperlink ref="C17" location="'3-3临翔区本级国有资本经营收入预算情况表'!A1" display="3-3临翔区本级国有资本经营收入预算情况表'!A1"/>
    <hyperlink ref="C18" location="'3-42020年临翔区本级国有资本经营支出预算情（公开到项级）'!A1" display="3-42020年临翔区本级国有资本经营支出预算情（公开到项级）'!A1"/>
    <hyperlink ref="C19" location="'3-5 临翔区国有资本经营预算转移支付表 （分地区）'!A1" display="3-5 临翔区国有资本经营预算转移支付表 （分地区）'!A1"/>
    <hyperlink ref="C20" location="'3-6临翔区 国有资本经营预算转移支付表（分项目）'!A1" display="3-6临翔区 国有资本经营预算转移支付表（分项目）'!A1"/>
    <hyperlink ref="C21" location="'4-1临翔区社会保险基金收入预算情况表'!A1" display="4-1临翔区社会保险基金收入预算情况表'!A1"/>
    <hyperlink ref="C22" location="'4-2临翔区社会保险基金支出预算情况表'!A1" display="4-2临翔区社会保险基金支出预算情况表'!A1"/>
    <hyperlink ref="C23" location="'4-3临翔区本级社会保险基金收入预算情况表'!A1" display="4-3临翔区本级社会保险基金收入预算情况表'!A1"/>
    <hyperlink ref="C24" location="'4-4临翔区本级社会保险基金支出预算情况表'!A1" display="4-4临翔区本级社会保险基金支出预算情况表'!A1"/>
    <hyperlink ref="C25" location="'5-1   2019年地方政府债务限额及余额预算情况表'!A1" display="5-1 2019年地方政府债务限额及余额预算情况表'!A1"/>
    <hyperlink ref="C26" location="'5-2  2019年地方政府一般债务余额情况表'!A1" display="5-2  2019年地方政府一般债务余额情况表'!A1"/>
    <hyperlink ref="C27" location="'5-3  本级2019年地方政府一般债务余额情况表'!A1" display="5-3 本级2019年地方政府一般债务余额情况表'!A1"/>
    <hyperlink ref="C28" location="'5-4 2019年地方政府专项债务余额情况表'!A1" display="5-4 2019年地方政府专项债务余额情况表'!A1"/>
    <hyperlink ref="C29" location="'5-5 本级2019年地方政府专项债务余额情况表（本级）'!A1" display="5-5 本级2019年地方政府专项债务余额情况表（本级）'!A1"/>
    <hyperlink ref="C30" location="'5-6 地方政府债券发行及还本付息情况表'!A1" display="5-6 地方政府债券发行及还本付息情况表'!A1"/>
    <hyperlink ref="C32" location="'5-8 2019年年初新增地方政府债券资金安排表'!A1" display="5-8 2019年年初新增地方政府债券资金安排表'!A1"/>
    <hyperlink ref="C33" location="'6-1重大政策和重点项目绩效目标表'!A1" display="6-1重大政策和重点项目绩效目标表'!A1"/>
    <hyperlink ref="C34" location="'6-2重点工作情况解释说明汇总表'!A1" display="6-2重点工作情况解释说明汇总表'!A1"/>
    <hyperlink ref="C31" location="'5-7 2020年临翔区本级政府专项债务限额和余额情况表'!A1" display="5-7  临翔区（市、县）2020年地方政府债务限额提前下达情况表"/>
  </hyperlinks>
  <pageMargins left="0.75" right="0.75" top="1" bottom="1" header="0.511805555555556" footer="0.511805555555556"/>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showZeros="0" zoomScale="115" zoomScaleNormal="115" workbookViewId="0">
      <selection activeCell="D35" sqref="D35"/>
    </sheetView>
  </sheetViews>
  <sheetFormatPr defaultColWidth="9" defaultRowHeight="14.25" outlineLevelCol="3"/>
  <cols>
    <col min="1" max="1" width="50.75" style="185" customWidth="1"/>
    <col min="2" max="3" width="21.625" style="185" customWidth="1"/>
    <col min="4" max="4" width="21.625" style="285" customWidth="1"/>
    <col min="5" max="5" width="9.375" style="185"/>
    <col min="6" max="16364" width="9" style="185"/>
    <col min="16365" max="16365" width="45.625" style="185"/>
    <col min="16366" max="16384" width="9" style="185"/>
  </cols>
  <sheetData>
    <row r="1" ht="45" customHeight="1" spans="1:4">
      <c r="A1" s="286" t="s">
        <v>1257</v>
      </c>
      <c r="B1" s="286"/>
      <c r="C1" s="286"/>
      <c r="D1" s="286"/>
    </row>
    <row r="2" s="282" customFormat="1" ht="20.1" customHeight="1" spans="1:4">
      <c r="A2" s="287"/>
      <c r="B2" s="288"/>
      <c r="C2" s="287"/>
      <c r="D2" s="289" t="s">
        <v>100</v>
      </c>
    </row>
    <row r="3" s="283" customFormat="1" ht="45" customHeight="1" spans="1:4">
      <c r="A3" s="290" t="s">
        <v>101</v>
      </c>
      <c r="B3" s="128" t="s">
        <v>102</v>
      </c>
      <c r="C3" s="128" t="s">
        <v>103</v>
      </c>
      <c r="D3" s="128" t="s">
        <v>104</v>
      </c>
    </row>
    <row r="4" s="283" customFormat="1" ht="36" customHeight="1" spans="1:4">
      <c r="A4" s="291" t="s">
        <v>1258</v>
      </c>
      <c r="B4" s="303"/>
      <c r="C4" s="307"/>
      <c r="D4" s="304"/>
    </row>
    <row r="5" ht="36" customHeight="1" spans="1:4">
      <c r="A5" s="291" t="s">
        <v>1259</v>
      </c>
      <c r="B5" s="303"/>
      <c r="C5" s="307"/>
      <c r="D5" s="304"/>
    </row>
    <row r="6" ht="36" customHeight="1" spans="1:4">
      <c r="A6" s="291" t="s">
        <v>1260</v>
      </c>
      <c r="B6" s="303">
        <v>372</v>
      </c>
      <c r="C6" s="307"/>
      <c r="D6" s="304"/>
    </row>
    <row r="7" ht="36" customHeight="1" spans="1:4">
      <c r="A7" s="291" t="s">
        <v>1261</v>
      </c>
      <c r="B7" s="303"/>
      <c r="C7" s="307"/>
      <c r="D7" s="304"/>
    </row>
    <row r="8" ht="36" customHeight="1" spans="1:4">
      <c r="A8" s="291" t="s">
        <v>1262</v>
      </c>
      <c r="B8" s="303">
        <f>B9+B10+B11+B12+B13</f>
        <v>13886</v>
      </c>
      <c r="C8" s="303">
        <f>C9+C10+C11+C12+C13</f>
        <v>40000</v>
      </c>
      <c r="D8" s="304">
        <f>(C8-B8)/B8</f>
        <v>1.88059916462624</v>
      </c>
    </row>
    <row r="9" ht="36" customHeight="1" spans="1:4">
      <c r="A9" s="293" t="s">
        <v>1263</v>
      </c>
      <c r="B9" s="305">
        <v>11084</v>
      </c>
      <c r="C9" s="306">
        <v>40000</v>
      </c>
      <c r="D9" s="304">
        <f>(C9-B9)/B9</f>
        <v>2.60880548538434</v>
      </c>
    </row>
    <row r="10" ht="36" customHeight="1" spans="1:4">
      <c r="A10" s="293" t="s">
        <v>1264</v>
      </c>
      <c r="B10" s="305">
        <v>328</v>
      </c>
      <c r="C10" s="306"/>
      <c r="D10" s="304"/>
    </row>
    <row r="11" ht="36" customHeight="1" spans="1:4">
      <c r="A11" s="293" t="s">
        <v>1265</v>
      </c>
      <c r="B11" s="305">
        <v>2474</v>
      </c>
      <c r="C11" s="306"/>
      <c r="D11" s="304"/>
    </row>
    <row r="12" ht="36" customHeight="1" spans="1:4">
      <c r="A12" s="293" t="s">
        <v>1266</v>
      </c>
      <c r="B12" s="305"/>
      <c r="C12" s="306"/>
      <c r="D12" s="304"/>
    </row>
    <row r="13" ht="36" customHeight="1" spans="1:4">
      <c r="A13" s="293" t="s">
        <v>1267</v>
      </c>
      <c r="B13" s="305"/>
      <c r="C13" s="306"/>
      <c r="D13" s="304"/>
    </row>
    <row r="14" ht="36" customHeight="1" spans="1:4">
      <c r="A14" s="291" t="s">
        <v>1268</v>
      </c>
      <c r="B14" s="303"/>
      <c r="C14" s="307"/>
      <c r="D14" s="304"/>
    </row>
    <row r="15" ht="36" customHeight="1" spans="1:4">
      <c r="A15" s="291" t="s">
        <v>1269</v>
      </c>
      <c r="B15" s="303">
        <f>B16+B17</f>
        <v>0</v>
      </c>
      <c r="C15" s="303">
        <f>C16+C17</f>
        <v>0</v>
      </c>
      <c r="D15" s="304"/>
    </row>
    <row r="16" ht="36" customHeight="1" spans="1:4">
      <c r="A16" s="293" t="s">
        <v>1270</v>
      </c>
      <c r="B16" s="305"/>
      <c r="C16" s="306"/>
      <c r="D16" s="304"/>
    </row>
    <row r="17" ht="36" customHeight="1" spans="1:4">
      <c r="A17" s="293" t="s">
        <v>1271</v>
      </c>
      <c r="B17" s="305"/>
      <c r="C17" s="306"/>
      <c r="D17" s="304"/>
    </row>
    <row r="18" ht="36" customHeight="1" spans="1:4">
      <c r="A18" s="291" t="s">
        <v>1272</v>
      </c>
      <c r="B18" s="303"/>
      <c r="C18" s="307"/>
      <c r="D18" s="304"/>
    </row>
    <row r="19" ht="36" customHeight="1" spans="1:4">
      <c r="A19" s="291" t="s">
        <v>1273</v>
      </c>
      <c r="B19" s="303"/>
      <c r="C19" s="307"/>
      <c r="D19" s="304"/>
    </row>
    <row r="20" ht="36" customHeight="1" spans="1:4">
      <c r="A20" s="291" t="s">
        <v>1274</v>
      </c>
      <c r="B20" s="303"/>
      <c r="C20" s="307"/>
      <c r="D20" s="304"/>
    </row>
    <row r="21" ht="36" customHeight="1" spans="1:4">
      <c r="A21" s="291" t="s">
        <v>1275</v>
      </c>
      <c r="B21" s="303"/>
      <c r="C21" s="307"/>
      <c r="D21" s="304"/>
    </row>
    <row r="22" ht="36" customHeight="1" spans="1:4">
      <c r="A22" s="295" t="s">
        <v>1276</v>
      </c>
      <c r="B22" s="303"/>
      <c r="C22" s="307"/>
      <c r="D22" s="304"/>
    </row>
    <row r="23" ht="36" customHeight="1" spans="1:4">
      <c r="A23" s="295" t="s">
        <v>1277</v>
      </c>
      <c r="B23" s="303"/>
      <c r="C23" s="307"/>
      <c r="D23" s="304"/>
    </row>
    <row r="24" ht="36" customHeight="1" spans="1:4">
      <c r="A24" s="295" t="s">
        <v>1278</v>
      </c>
      <c r="B24" s="303"/>
      <c r="C24" s="307"/>
      <c r="D24" s="304"/>
    </row>
    <row r="25" ht="36" customHeight="1" spans="1:4">
      <c r="A25" s="295" t="s">
        <v>1279</v>
      </c>
      <c r="B25" s="303">
        <v>17</v>
      </c>
      <c r="C25" s="307">
        <v>498</v>
      </c>
      <c r="D25" s="304">
        <f>(C25-B25)/B25</f>
        <v>28.2941176470588</v>
      </c>
    </row>
    <row r="26" ht="36" customHeight="1" spans="1:4">
      <c r="A26" s="296"/>
      <c r="B26" s="305"/>
      <c r="C26" s="306"/>
      <c r="D26" s="304"/>
    </row>
    <row r="27" ht="36" customHeight="1" spans="1:4">
      <c r="A27" s="297" t="s">
        <v>1280</v>
      </c>
      <c r="B27" s="303">
        <f>B4+B5+B6+B7+B8+B14+B15+B18+B19+B20+B21+B22+B23+B24+B25</f>
        <v>14275</v>
      </c>
      <c r="C27" s="303">
        <f>C4+C5+C6+C7+C8+C14+C15+C18+C19+C20+C21+C22+C23+C24+C25</f>
        <v>40498</v>
      </c>
      <c r="D27" s="304">
        <f t="shared" ref="D26:D32" si="0">(C27-B27)/B27</f>
        <v>1.8369877408056</v>
      </c>
    </row>
    <row r="28" ht="36" customHeight="1" spans="1:4">
      <c r="A28" s="298" t="s">
        <v>1281</v>
      </c>
      <c r="B28" s="303">
        <v>15000</v>
      </c>
      <c r="C28" s="306"/>
      <c r="D28" s="304"/>
    </row>
    <row r="29" ht="36" customHeight="1" spans="1:4">
      <c r="A29" s="308" t="s">
        <v>132</v>
      </c>
      <c r="B29" s="303">
        <f>B30+B31</f>
        <v>3125</v>
      </c>
      <c r="C29" s="303">
        <f>C30+C31</f>
        <v>3094</v>
      </c>
      <c r="D29" s="304">
        <f t="shared" si="0"/>
        <v>-0.00992</v>
      </c>
    </row>
    <row r="30" ht="36" customHeight="1" spans="1:4">
      <c r="A30" s="309" t="s">
        <v>1282</v>
      </c>
      <c r="B30" s="305">
        <v>2141</v>
      </c>
      <c r="C30" s="306">
        <v>1000</v>
      </c>
      <c r="D30" s="304">
        <f t="shared" si="0"/>
        <v>-0.532928538066324</v>
      </c>
    </row>
    <row r="31" ht="36" customHeight="1" spans="1:4">
      <c r="A31" s="309" t="s">
        <v>135</v>
      </c>
      <c r="B31" s="305">
        <v>984</v>
      </c>
      <c r="C31" s="306">
        <v>2094</v>
      </c>
      <c r="D31" s="304">
        <f t="shared" si="0"/>
        <v>1.1280487804878</v>
      </c>
    </row>
    <row r="32" ht="36" customHeight="1" spans="1:4">
      <c r="A32" s="297" t="s">
        <v>139</v>
      </c>
      <c r="B32" s="303">
        <f>B27+B28+B29</f>
        <v>32400</v>
      </c>
      <c r="C32" s="303">
        <f>C27+C28+C29</f>
        <v>43592</v>
      </c>
      <c r="D32" s="304">
        <f t="shared" si="0"/>
        <v>0.345432098765432</v>
      </c>
    </row>
  </sheetData>
  <mergeCells count="1">
    <mergeCell ref="A1:D1"/>
  </mergeCells>
  <conditionalFormatting sqref="A29:A31">
    <cfRule type="expression" dxfId="1" priority="2" stopIfTrue="1">
      <formula>"len($A:$A)=3"</formula>
    </cfRule>
  </conditionalFormatting>
  <conditionalFormatting sqref="A28:A29 A5:A24">
    <cfRule type="expression" dxfId="1" priority="9" stopIfTrue="1">
      <formula>"len($A:$A)=3"</formula>
    </cfRule>
  </conditionalFormatting>
  <conditionalFormatting sqref="B5:C11 E5:G11">
    <cfRule type="expression" dxfId="1" priority="6" stopIfTrue="1">
      <formula>"len($A:$A)=3"</formula>
    </cfRule>
  </conditionalFormatting>
  <conditionalFormatting sqref="C5:C11 E5:G11">
    <cfRule type="expression" dxfId="1" priority="3" stopIfTrue="1">
      <formula>"len($A:$A)=3"</formula>
    </cfRule>
  </conditionalFormatting>
  <conditionalFormatting sqref="B13:C24 E13:G24">
    <cfRule type="expression" dxfId="1" priority="7" stopIfTrue="1">
      <formula>"len($A:$A)=3"</formula>
    </cfRule>
  </conditionalFormatting>
  <conditionalFormatting sqref="C13:C14 E13:G24 C16:C24">
    <cfRule type="expression" dxfId="1" priority="4" stopIfTrue="1">
      <formula>"len($A:$A)=3"</formula>
    </cfRule>
  </conditionalFormatting>
  <conditionalFormatting sqref="B28:C31 E28:G31">
    <cfRule type="expression" dxfId="1" priority="8" stopIfTrue="1">
      <formula>"len($A:$A)=3"</formula>
    </cfRule>
  </conditionalFormatting>
  <conditionalFormatting sqref="C28:C31 E28:G31">
    <cfRule type="expression" dxfId="1" priority="5"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7"/>
  <sheetViews>
    <sheetView showZeros="0" zoomScale="115" zoomScaleNormal="115" workbookViewId="0">
      <pane ySplit="3" topLeftCell="A41" activePane="bottomLeft" state="frozen"/>
      <selection/>
      <selection pane="bottomLeft" activeCell="I42" sqref="I42"/>
    </sheetView>
  </sheetViews>
  <sheetFormatPr defaultColWidth="9" defaultRowHeight="14.25" outlineLevelCol="3"/>
  <cols>
    <col min="1" max="1" width="50.75" style="301" customWidth="1"/>
    <col min="2" max="3" width="21.625" style="301" customWidth="1"/>
    <col min="4" max="4" width="21.625" style="302" customWidth="1"/>
    <col min="5" max="16384" width="9" style="301"/>
  </cols>
  <sheetData>
    <row r="1" ht="45" customHeight="1" spans="1:4">
      <c r="A1" s="263" t="s">
        <v>1283</v>
      </c>
      <c r="B1" s="263"/>
      <c r="C1" s="263"/>
      <c r="D1" s="263"/>
    </row>
    <row r="2" s="299" customFormat="1" ht="20.1" customHeight="1" spans="1:4">
      <c r="A2" s="264"/>
      <c r="B2" s="264"/>
      <c r="C2" s="264"/>
      <c r="D2" s="265" t="s">
        <v>100</v>
      </c>
    </row>
    <row r="3" s="300" customFormat="1" ht="45" customHeight="1" spans="1:4">
      <c r="A3" s="266" t="s">
        <v>101</v>
      </c>
      <c r="B3" s="267" t="s">
        <v>102</v>
      </c>
      <c r="C3" s="267" t="s">
        <v>103</v>
      </c>
      <c r="D3" s="267" t="s">
        <v>104</v>
      </c>
    </row>
    <row r="4" ht="36" customHeight="1" spans="1:4">
      <c r="A4" s="268" t="s">
        <v>1284</v>
      </c>
      <c r="B4" s="303">
        <f>B5+B6</f>
        <v>55</v>
      </c>
      <c r="C4" s="303">
        <f>C5+C6</f>
        <v>0</v>
      </c>
      <c r="D4" s="304"/>
    </row>
    <row r="5" ht="36" customHeight="1" spans="1:4">
      <c r="A5" s="271" t="s">
        <v>1285</v>
      </c>
      <c r="B5" s="305">
        <v>25</v>
      </c>
      <c r="C5" s="306"/>
      <c r="D5" s="304"/>
    </row>
    <row r="6" ht="36" customHeight="1" spans="1:4">
      <c r="A6" s="271" t="s">
        <v>1286</v>
      </c>
      <c r="B6" s="305">
        <v>30</v>
      </c>
      <c r="C6" s="306"/>
      <c r="D6" s="304"/>
    </row>
    <row r="7" ht="36" customHeight="1" spans="1:4">
      <c r="A7" s="274" t="s">
        <v>1287</v>
      </c>
      <c r="B7" s="303">
        <f>B8+B9</f>
        <v>694</v>
      </c>
      <c r="C7" s="303">
        <f>C8+C9</f>
        <v>0</v>
      </c>
      <c r="D7" s="304"/>
    </row>
    <row r="8" ht="36" customHeight="1" spans="1:4">
      <c r="A8" s="273" t="s">
        <v>1288</v>
      </c>
      <c r="B8" s="305">
        <v>694</v>
      </c>
      <c r="C8" s="306"/>
      <c r="D8" s="304"/>
    </row>
    <row r="9" ht="36" customHeight="1" spans="1:4">
      <c r="A9" s="273" t="s">
        <v>1289</v>
      </c>
      <c r="B9" s="305"/>
      <c r="C9" s="306"/>
      <c r="D9" s="304"/>
    </row>
    <row r="10" ht="36" customHeight="1" spans="1:4">
      <c r="A10" s="274" t="s">
        <v>1290</v>
      </c>
      <c r="B10" s="303">
        <f>B11</f>
        <v>0</v>
      </c>
      <c r="C10" s="303">
        <f>C11</f>
        <v>0</v>
      </c>
      <c r="D10" s="304"/>
    </row>
    <row r="11" ht="36" customHeight="1" spans="1:4">
      <c r="A11" s="273" t="s">
        <v>1291</v>
      </c>
      <c r="B11" s="305"/>
      <c r="C11" s="306"/>
      <c r="D11" s="304"/>
    </row>
    <row r="12" ht="36" customHeight="1" spans="1:4">
      <c r="A12" s="274" t="s">
        <v>1292</v>
      </c>
      <c r="B12" s="303">
        <f>B13+B14+B15+B16+B17+B18+B19+B20</f>
        <v>382</v>
      </c>
      <c r="C12" s="303">
        <f>C13+C14+C15+C16+C17+C18+C19+C20</f>
        <v>22037</v>
      </c>
      <c r="D12" s="304">
        <f>(C12-B12)/B12</f>
        <v>56.6884816753927</v>
      </c>
    </row>
    <row r="13" ht="49" customHeight="1" spans="1:4">
      <c r="A13" s="273" t="s">
        <v>1293</v>
      </c>
      <c r="B13" s="305">
        <v>382</v>
      </c>
      <c r="C13" s="306">
        <f>22337-300</f>
        <v>22037</v>
      </c>
      <c r="D13" s="304">
        <f>(C13-B13)/B13</f>
        <v>56.6884816753927</v>
      </c>
    </row>
    <row r="14" ht="46" customHeight="1" spans="1:4">
      <c r="A14" s="271" t="s">
        <v>1294</v>
      </c>
      <c r="B14" s="305"/>
      <c r="C14" s="306"/>
      <c r="D14" s="304"/>
    </row>
    <row r="15" ht="36" customHeight="1" spans="1:4">
      <c r="A15" s="273" t="s">
        <v>1295</v>
      </c>
      <c r="B15" s="305"/>
      <c r="C15" s="306"/>
      <c r="D15" s="304"/>
    </row>
    <row r="16" ht="36" customHeight="1" spans="1:4">
      <c r="A16" s="273" t="s">
        <v>1296</v>
      </c>
      <c r="B16" s="305"/>
      <c r="C16" s="306"/>
      <c r="D16" s="304"/>
    </row>
    <row r="17" ht="36" customHeight="1" spans="1:4">
      <c r="A17" s="273" t="s">
        <v>1297</v>
      </c>
      <c r="B17" s="305"/>
      <c r="C17" s="306"/>
      <c r="D17" s="304"/>
    </row>
    <row r="18" ht="36" customHeight="1" spans="1:4">
      <c r="A18" s="271" t="s">
        <v>1298</v>
      </c>
      <c r="B18" s="305"/>
      <c r="C18" s="306"/>
      <c r="D18" s="304"/>
    </row>
    <row r="19" ht="36" customHeight="1" spans="1:4">
      <c r="A19" s="273" t="s">
        <v>1299</v>
      </c>
      <c r="B19" s="305"/>
      <c r="C19" s="306"/>
      <c r="D19" s="304"/>
    </row>
    <row r="20" ht="45" customHeight="1" spans="1:4">
      <c r="A20" s="273" t="s">
        <v>1300</v>
      </c>
      <c r="B20" s="305"/>
      <c r="C20" s="306"/>
      <c r="D20" s="304"/>
    </row>
    <row r="21" ht="36" customHeight="1" spans="1:4">
      <c r="A21" s="274" t="s">
        <v>1301</v>
      </c>
      <c r="B21" s="303">
        <f>B22+B23+B24</f>
        <v>173</v>
      </c>
      <c r="C21" s="303">
        <f>C22+C23+C24</f>
        <v>200</v>
      </c>
      <c r="D21" s="304">
        <f>(C21-B21)/B21</f>
        <v>0.15606936416185</v>
      </c>
    </row>
    <row r="22" ht="36" customHeight="1" spans="1:4">
      <c r="A22" s="273" t="s">
        <v>1302</v>
      </c>
      <c r="B22" s="305">
        <v>173</v>
      </c>
      <c r="C22" s="306">
        <v>200</v>
      </c>
      <c r="D22" s="304">
        <f>(C22-B22)/B22</f>
        <v>0.15606936416185</v>
      </c>
    </row>
    <row r="23" ht="36" customHeight="1" spans="1:4">
      <c r="A23" s="273" t="s">
        <v>1303</v>
      </c>
      <c r="B23" s="305"/>
      <c r="C23" s="306"/>
      <c r="D23" s="304"/>
    </row>
    <row r="24" ht="46" customHeight="1" spans="1:4">
      <c r="A24" s="273" t="s">
        <v>1304</v>
      </c>
      <c r="B24" s="305"/>
      <c r="C24" s="306"/>
      <c r="D24" s="304"/>
    </row>
    <row r="25" ht="36" customHeight="1" spans="1:4">
      <c r="A25" s="274" t="s">
        <v>1305</v>
      </c>
      <c r="B25" s="303">
        <f>B26+B27+B28+B29</f>
        <v>0</v>
      </c>
      <c r="C25" s="303">
        <f>C26+C27+C28+C29</f>
        <v>0</v>
      </c>
      <c r="D25" s="304"/>
    </row>
    <row r="26" ht="36" customHeight="1" spans="1:4">
      <c r="A26" s="273" t="s">
        <v>1306</v>
      </c>
      <c r="B26" s="305"/>
      <c r="C26" s="306"/>
      <c r="D26" s="304"/>
    </row>
    <row r="27" ht="36" customHeight="1" spans="1:4">
      <c r="A27" s="273" t="s">
        <v>1307</v>
      </c>
      <c r="B27" s="305"/>
      <c r="C27" s="306"/>
      <c r="D27" s="304"/>
    </row>
    <row r="28" ht="36" customHeight="1" spans="1:4">
      <c r="A28" s="273" t="s">
        <v>1308</v>
      </c>
      <c r="B28" s="305"/>
      <c r="C28" s="306"/>
      <c r="D28" s="304"/>
    </row>
    <row r="29" ht="36" customHeight="1" spans="1:4">
      <c r="A29" s="271" t="s">
        <v>1309</v>
      </c>
      <c r="B29" s="305"/>
      <c r="C29" s="306"/>
      <c r="D29" s="304"/>
    </row>
    <row r="30" ht="36" customHeight="1" spans="1:4">
      <c r="A30" s="275" t="s">
        <v>1310</v>
      </c>
      <c r="B30" s="303">
        <f>B31</f>
        <v>0</v>
      </c>
      <c r="C30" s="303">
        <f>C31</f>
        <v>0</v>
      </c>
      <c r="D30" s="304"/>
    </row>
    <row r="31" ht="36" customHeight="1" spans="1:4">
      <c r="A31" s="276" t="s">
        <v>1311</v>
      </c>
      <c r="B31" s="305"/>
      <c r="C31" s="306"/>
      <c r="D31" s="304"/>
    </row>
    <row r="32" ht="36" customHeight="1" spans="1:4">
      <c r="A32" s="275" t="s">
        <v>1312</v>
      </c>
      <c r="B32" s="303">
        <f>B33+B34+B35</f>
        <v>16536</v>
      </c>
      <c r="C32" s="303">
        <f>C33+C34+C35</f>
        <v>800</v>
      </c>
      <c r="D32" s="304">
        <f t="shared" ref="D32:D37" si="0">(C32-B32)/B32</f>
        <v>-0.951620706337687</v>
      </c>
    </row>
    <row r="33" ht="36" customHeight="1" spans="1:4">
      <c r="A33" s="276" t="s">
        <v>1313</v>
      </c>
      <c r="B33" s="305">
        <v>15000</v>
      </c>
      <c r="C33" s="306"/>
      <c r="D33" s="304"/>
    </row>
    <row r="34" ht="36" customHeight="1" spans="1:4">
      <c r="A34" s="276" t="s">
        <v>1314</v>
      </c>
      <c r="B34" s="305">
        <v>12</v>
      </c>
      <c r="C34" s="306"/>
      <c r="D34" s="304"/>
    </row>
    <row r="35" ht="36" customHeight="1" spans="1:4">
      <c r="A35" s="276" t="s">
        <v>1315</v>
      </c>
      <c r="B35" s="305">
        <v>1524</v>
      </c>
      <c r="C35" s="306">
        <v>800</v>
      </c>
      <c r="D35" s="304">
        <f t="shared" si="0"/>
        <v>-0.4750656167979</v>
      </c>
    </row>
    <row r="36" ht="36" customHeight="1" spans="1:4">
      <c r="A36" s="275" t="s">
        <v>1316</v>
      </c>
      <c r="B36" s="303">
        <f>B37</f>
        <v>61</v>
      </c>
      <c r="C36" s="303">
        <f>C37</f>
        <v>498</v>
      </c>
      <c r="D36" s="304">
        <f t="shared" si="0"/>
        <v>7.16393442622951</v>
      </c>
    </row>
    <row r="37" ht="36" customHeight="1" spans="1:4">
      <c r="A37" s="276" t="s">
        <v>1317</v>
      </c>
      <c r="B37" s="305">
        <v>61</v>
      </c>
      <c r="C37" s="306">
        <v>498</v>
      </c>
      <c r="D37" s="304">
        <f t="shared" si="0"/>
        <v>7.16393442622951</v>
      </c>
    </row>
    <row r="38" ht="36" customHeight="1" spans="1:4">
      <c r="A38" s="275" t="s">
        <v>1318</v>
      </c>
      <c r="B38" s="303">
        <f>B39</f>
        <v>0</v>
      </c>
      <c r="C38" s="303">
        <f>C39</f>
        <v>60</v>
      </c>
      <c r="D38" s="304"/>
    </row>
    <row r="39" ht="36" customHeight="1" spans="1:4">
      <c r="A39" s="276" t="s">
        <v>1319</v>
      </c>
      <c r="B39" s="305"/>
      <c r="C39" s="306">
        <v>60</v>
      </c>
      <c r="D39" s="304"/>
    </row>
    <row r="40" ht="36" customHeight="1" spans="1:4">
      <c r="A40" s="276"/>
      <c r="B40" s="305"/>
      <c r="C40" s="306"/>
      <c r="D40" s="304"/>
    </row>
    <row r="41" ht="36" customHeight="1" spans="1:4">
      <c r="A41" s="277" t="s">
        <v>1320</v>
      </c>
      <c r="B41" s="303">
        <f>B4+B7+B10+B12+B25+B30+B32+B36+B38+B21</f>
        <v>17901</v>
      </c>
      <c r="C41" s="303">
        <f>C4+C7+C10+C12+C25+C30+C32+C36+C38+C21</f>
        <v>23595</v>
      </c>
      <c r="D41" s="304">
        <f t="shared" ref="D41:D44" si="1">(C41-B41)/B41</f>
        <v>0.318082788671024</v>
      </c>
    </row>
    <row r="42" ht="36" customHeight="1" spans="1:4">
      <c r="A42" s="278" t="s">
        <v>167</v>
      </c>
      <c r="B42" s="303">
        <f>B44+B45+B43</f>
        <v>14499</v>
      </c>
      <c r="C42" s="303">
        <f>C44+C45</f>
        <v>19997</v>
      </c>
      <c r="D42" s="304">
        <f t="shared" si="1"/>
        <v>0.379198565418305</v>
      </c>
    </row>
    <row r="43" ht="36" customHeight="1" spans="1:4">
      <c r="A43" s="279" t="s">
        <v>1321</v>
      </c>
      <c r="B43" s="305">
        <v>-17547</v>
      </c>
      <c r="C43" s="303"/>
      <c r="D43" s="304"/>
    </row>
    <row r="44" ht="36" customHeight="1" spans="1:4">
      <c r="A44" s="279" t="s">
        <v>1322</v>
      </c>
      <c r="B44" s="305">
        <v>29952</v>
      </c>
      <c r="C44" s="306">
        <f>19697+300</f>
        <v>19997</v>
      </c>
      <c r="D44" s="304">
        <f t="shared" si="1"/>
        <v>-0.332365117521368</v>
      </c>
    </row>
    <row r="45" ht="36" customHeight="1" spans="1:4">
      <c r="A45" s="279" t="s">
        <v>1323</v>
      </c>
      <c r="B45" s="305">
        <v>2094</v>
      </c>
      <c r="C45" s="306"/>
      <c r="D45" s="304"/>
    </row>
    <row r="46" ht="36" customHeight="1" spans="1:4">
      <c r="A46" s="281" t="s">
        <v>1324</v>
      </c>
      <c r="B46" s="303"/>
      <c r="C46" s="307"/>
      <c r="D46" s="304"/>
    </row>
    <row r="47" ht="36" customHeight="1" spans="1:4">
      <c r="A47" s="277" t="s">
        <v>174</v>
      </c>
      <c r="B47" s="303">
        <f>B41+B42+B46</f>
        <v>32400</v>
      </c>
      <c r="C47" s="303">
        <f>C41+C42+C46</f>
        <v>43592</v>
      </c>
      <c r="D47" s="304">
        <f>(C47-B47)/B47</f>
        <v>0.345432098765432</v>
      </c>
    </row>
  </sheetData>
  <mergeCells count="1">
    <mergeCell ref="A1:D1"/>
  </mergeCells>
  <conditionalFormatting sqref="A46">
    <cfRule type="expression" dxfId="1" priority="3" stopIfTrue="1">
      <formula>"len($A:$A)=3"</formula>
    </cfRule>
  </conditionalFormatting>
  <conditionalFormatting sqref="B46:C46 E46:G46">
    <cfRule type="expression" dxfId="1" priority="2" stopIfTrue="1">
      <formula>"len($A:$A)=3"</formula>
    </cfRule>
  </conditionalFormatting>
  <conditionalFormatting sqref="C46 E46:G46">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showZeros="0" zoomScale="115" zoomScaleNormal="115" workbookViewId="0">
      <pane ySplit="3" topLeftCell="A22" activePane="bottomLeft" state="frozen"/>
      <selection/>
      <selection pane="bottomLeft" activeCell="F30" sqref="F30"/>
    </sheetView>
  </sheetViews>
  <sheetFormatPr defaultColWidth="9" defaultRowHeight="14.25" outlineLevelCol="3"/>
  <cols>
    <col min="1" max="1" width="50.75" style="185" customWidth="1"/>
    <col min="2" max="3" width="21.625" style="185" customWidth="1"/>
    <col min="4" max="4" width="23.5916666666667" style="285" customWidth="1"/>
    <col min="5" max="16384" width="9" style="185"/>
  </cols>
  <sheetData>
    <row r="1" ht="45" customHeight="1" spans="1:4">
      <c r="A1" s="286" t="s">
        <v>1325</v>
      </c>
      <c r="B1" s="286"/>
      <c r="C1" s="286"/>
      <c r="D1" s="286"/>
    </row>
    <row r="2" s="282" customFormat="1" ht="20.1" customHeight="1" spans="1:4">
      <c r="A2" s="287"/>
      <c r="B2" s="288"/>
      <c r="C2" s="287"/>
      <c r="D2" s="289" t="s">
        <v>100</v>
      </c>
    </row>
    <row r="3" s="283" customFormat="1" ht="45" customHeight="1" spans="1:4">
      <c r="A3" s="290" t="s">
        <v>101</v>
      </c>
      <c r="B3" s="128" t="s">
        <v>176</v>
      </c>
      <c r="C3" s="128" t="s">
        <v>103</v>
      </c>
      <c r="D3" s="128" t="s">
        <v>186</v>
      </c>
    </row>
    <row r="4" s="283" customFormat="1" ht="36" customHeight="1" spans="1:4">
      <c r="A4" s="291" t="s">
        <v>1326</v>
      </c>
      <c r="B4" s="292"/>
      <c r="C4" s="292"/>
      <c r="D4" s="270"/>
    </row>
    <row r="5" ht="36" customHeight="1" spans="1:4">
      <c r="A5" s="291" t="s">
        <v>1327</v>
      </c>
      <c r="B5" s="292"/>
      <c r="C5" s="292"/>
      <c r="D5" s="270"/>
    </row>
    <row r="6" ht="36" customHeight="1" spans="1:4">
      <c r="A6" s="291" t="s">
        <v>1328</v>
      </c>
      <c r="B6" s="292"/>
      <c r="C6" s="292"/>
      <c r="D6" s="270"/>
    </row>
    <row r="7" ht="36" customHeight="1" spans="1:4">
      <c r="A7" s="291" t="s">
        <v>1329</v>
      </c>
      <c r="B7" s="292">
        <v>150</v>
      </c>
      <c r="C7" s="292"/>
      <c r="D7" s="270"/>
    </row>
    <row r="8" ht="36" customHeight="1" spans="1:4">
      <c r="A8" s="291" t="s">
        <v>1330</v>
      </c>
      <c r="B8" s="292">
        <v>10</v>
      </c>
      <c r="C8" s="292"/>
      <c r="D8" s="270"/>
    </row>
    <row r="9" ht="36" customHeight="1" spans="1:4">
      <c r="A9" s="291" t="s">
        <v>1331</v>
      </c>
      <c r="B9" s="292">
        <f>B10+B11</f>
        <v>15000</v>
      </c>
      <c r="C9" s="292">
        <f>C10+C11</f>
        <v>40000</v>
      </c>
      <c r="D9" s="270">
        <f>(C9-B9)/B9</f>
        <v>1.66666666666667</v>
      </c>
    </row>
    <row r="10" ht="36" customHeight="1" spans="1:4">
      <c r="A10" s="293" t="s">
        <v>1263</v>
      </c>
      <c r="B10" s="294">
        <v>15000</v>
      </c>
      <c r="C10" s="294">
        <v>40000</v>
      </c>
      <c r="D10" s="270">
        <f>(C10-B10)/B10</f>
        <v>1.66666666666667</v>
      </c>
    </row>
    <row r="11" ht="36" customHeight="1" spans="1:4">
      <c r="A11" s="293" t="s">
        <v>1267</v>
      </c>
      <c r="B11" s="294"/>
      <c r="C11" s="294"/>
      <c r="D11" s="270"/>
    </row>
    <row r="12" ht="36" customHeight="1" spans="1:4">
      <c r="A12" s="291" t="s">
        <v>1332</v>
      </c>
      <c r="B12" s="292"/>
      <c r="C12" s="292"/>
      <c r="D12" s="270"/>
    </row>
    <row r="13" ht="36" customHeight="1" spans="1:4">
      <c r="A13" s="291" t="s">
        <v>1333</v>
      </c>
      <c r="B13" s="292"/>
      <c r="C13" s="292"/>
      <c r="D13" s="270"/>
    </row>
    <row r="14" ht="36" customHeight="1" spans="1:4">
      <c r="A14" s="293" t="s">
        <v>1270</v>
      </c>
      <c r="B14" s="294"/>
      <c r="C14" s="294"/>
      <c r="D14" s="270"/>
    </row>
    <row r="15" ht="36" customHeight="1" spans="1:4">
      <c r="A15" s="293" t="s">
        <v>1271</v>
      </c>
      <c r="B15" s="294"/>
      <c r="C15" s="294"/>
      <c r="D15" s="270"/>
    </row>
    <row r="16" ht="36" customHeight="1" spans="1:4">
      <c r="A16" s="291" t="s">
        <v>1334</v>
      </c>
      <c r="B16" s="292"/>
      <c r="C16" s="292"/>
      <c r="D16" s="270"/>
    </row>
    <row r="17" ht="36" customHeight="1" spans="1:4">
      <c r="A17" s="291" t="s">
        <v>1335</v>
      </c>
      <c r="B17" s="292"/>
      <c r="C17" s="292"/>
      <c r="D17" s="270"/>
    </row>
    <row r="18" ht="36" customHeight="1" spans="1:4">
      <c r="A18" s="291" t="s">
        <v>1336</v>
      </c>
      <c r="B18" s="292"/>
      <c r="C18" s="292"/>
      <c r="D18" s="270"/>
    </row>
    <row r="19" ht="36" customHeight="1" spans="1:4">
      <c r="A19" s="291" t="s">
        <v>1337</v>
      </c>
      <c r="B19" s="292"/>
      <c r="C19" s="292"/>
      <c r="D19" s="270"/>
    </row>
    <row r="20" ht="36" customHeight="1" spans="1:4">
      <c r="A20" s="295" t="s">
        <v>1338</v>
      </c>
      <c r="B20" s="292"/>
      <c r="C20" s="292"/>
      <c r="D20" s="270"/>
    </row>
    <row r="21" ht="36" customHeight="1" spans="1:4">
      <c r="A21" s="295" t="s">
        <v>1339</v>
      </c>
      <c r="B21" s="292"/>
      <c r="C21" s="292"/>
      <c r="D21" s="270"/>
    </row>
    <row r="22" ht="36" customHeight="1" spans="1:4">
      <c r="A22" s="295" t="s">
        <v>1340</v>
      </c>
      <c r="B22" s="292"/>
      <c r="C22" s="292"/>
      <c r="D22" s="270"/>
    </row>
    <row r="23" ht="36" customHeight="1" spans="1:4">
      <c r="A23" s="295" t="s">
        <v>1341</v>
      </c>
      <c r="B23" s="292"/>
      <c r="C23" s="292">
        <v>498</v>
      </c>
      <c r="D23" s="270"/>
    </row>
    <row r="24" ht="36" customHeight="1" spans="1:4">
      <c r="A24" s="296"/>
      <c r="B24" s="294"/>
      <c r="C24" s="294"/>
      <c r="D24" s="270"/>
    </row>
    <row r="25" s="284" customFormat="1" ht="36" customHeight="1" spans="1:4">
      <c r="A25" s="297" t="s">
        <v>1342</v>
      </c>
      <c r="B25" s="292">
        <f>B4+B5+B6+B7+B8+B9+B12+B13+B16+B17+B18+B19+B20+B21+B22+B23</f>
        <v>15160</v>
      </c>
      <c r="C25" s="292">
        <f>C4+C5+C6+C7+C8+C9+C12+C13+C16+C17+C18+C19+C20+C21+C22+C23</f>
        <v>40498</v>
      </c>
      <c r="D25" s="270"/>
    </row>
    <row r="26" ht="36" customHeight="1" spans="1:4">
      <c r="A26" s="298" t="s">
        <v>1281</v>
      </c>
      <c r="B26" s="292"/>
      <c r="C26" s="292"/>
      <c r="D26" s="270"/>
    </row>
    <row r="27" ht="36" customHeight="1" spans="1:4">
      <c r="A27" s="298" t="s">
        <v>132</v>
      </c>
      <c r="B27" s="292">
        <f>B28+B29</f>
        <v>2104</v>
      </c>
      <c r="C27" s="292">
        <f>C28+C29</f>
        <v>3094</v>
      </c>
      <c r="D27" s="270">
        <f t="shared" ref="D27:D30" si="0">(C27-B27)/B27</f>
        <v>0.470532319391635</v>
      </c>
    </row>
    <row r="28" ht="36" customHeight="1" spans="1:4">
      <c r="A28" s="296" t="s">
        <v>1282</v>
      </c>
      <c r="B28" s="294">
        <v>1000</v>
      </c>
      <c r="C28" s="294">
        <v>1000</v>
      </c>
      <c r="D28" s="270">
        <f t="shared" si="0"/>
        <v>0</v>
      </c>
    </row>
    <row r="29" ht="36" customHeight="1" spans="1:4">
      <c r="A29" s="296" t="s">
        <v>135</v>
      </c>
      <c r="B29" s="294">
        <v>1104</v>
      </c>
      <c r="C29" s="294">
        <v>2094</v>
      </c>
      <c r="D29" s="270">
        <f t="shared" si="0"/>
        <v>0.896739130434783</v>
      </c>
    </row>
    <row r="30" ht="36" customHeight="1" spans="1:4">
      <c r="A30" s="297" t="s">
        <v>139</v>
      </c>
      <c r="B30" s="292">
        <f>B25+B26+B27</f>
        <v>17264</v>
      </c>
      <c r="C30" s="292">
        <f>C25+C26+C27</f>
        <v>43592</v>
      </c>
      <c r="D30" s="270">
        <f t="shared" si="0"/>
        <v>1.52502316960148</v>
      </c>
    </row>
  </sheetData>
  <mergeCells count="1">
    <mergeCell ref="A1:D1"/>
  </mergeCells>
  <conditionalFormatting sqref="E9:G9">
    <cfRule type="expression" dxfId="1" priority="4" stopIfTrue="1">
      <formula>"len($A:$A)=3"</formula>
    </cfRule>
  </conditionalFormatting>
  <conditionalFormatting sqref="A27:A28">
    <cfRule type="expression" dxfId="1" priority="2" stopIfTrue="1">
      <formula>"len($A:$A)=3"</formula>
    </cfRule>
  </conditionalFormatting>
  <conditionalFormatting sqref="A5:C20 E5:G20">
    <cfRule type="expression" dxfId="1" priority="5" stopIfTrue="1">
      <formula>"len($A:$A)=3"</formula>
    </cfRule>
  </conditionalFormatting>
  <conditionalFormatting sqref="C13:C14 E13:G14">
    <cfRule type="expression" dxfId="1" priority="3" stopIfTrue="1">
      <formula>"len($A:$A)=3"</formula>
    </cfRule>
  </conditionalFormatting>
  <conditionalFormatting sqref="A26:C26 E26:G28 B27:C28">
    <cfRule type="expression" dxfId="1" priority="6"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5"/>
  <sheetViews>
    <sheetView showZeros="0" zoomScale="115" zoomScaleNormal="115" workbookViewId="0">
      <pane ySplit="3" topLeftCell="A46" activePane="bottomLeft" state="frozen"/>
      <selection/>
      <selection pane="bottomLeft" activeCell="H57" sqref="H57"/>
    </sheetView>
  </sheetViews>
  <sheetFormatPr defaultColWidth="9" defaultRowHeight="14.25" outlineLevelCol="3"/>
  <cols>
    <col min="1" max="1" width="50.75" style="260" customWidth="1"/>
    <col min="2" max="3" width="21.625" style="261" customWidth="1"/>
    <col min="4" max="4" width="23.1166666666667" style="262" customWidth="1"/>
    <col min="5" max="5" width="9.375" style="260"/>
    <col min="6" max="16384" width="9" style="260"/>
  </cols>
  <sheetData>
    <row r="1" ht="45" customHeight="1" spans="1:4">
      <c r="A1" s="263" t="s">
        <v>1343</v>
      </c>
      <c r="B1" s="263"/>
      <c r="C1" s="263"/>
      <c r="D1" s="263"/>
    </row>
    <row r="2" s="258" customFormat="1" ht="20.1" customHeight="1" spans="1:4">
      <c r="A2" s="264"/>
      <c r="B2" s="264"/>
      <c r="C2" s="264"/>
      <c r="D2" s="265" t="s">
        <v>100</v>
      </c>
    </row>
    <row r="3" s="259" customFormat="1" ht="45" customHeight="1" spans="1:4">
      <c r="A3" s="266" t="s">
        <v>101</v>
      </c>
      <c r="B3" s="267" t="s">
        <v>176</v>
      </c>
      <c r="C3" s="267" t="s">
        <v>103</v>
      </c>
      <c r="D3" s="128" t="s">
        <v>186</v>
      </c>
    </row>
    <row r="4" ht="36" customHeight="1" spans="1:4">
      <c r="A4" s="268" t="s">
        <v>1284</v>
      </c>
      <c r="B4" s="269">
        <f>B5+B6+B7</f>
        <v>0</v>
      </c>
      <c r="C4" s="269">
        <f>C5+C6+C7</f>
        <v>0</v>
      </c>
      <c r="D4" s="270"/>
    </row>
    <row r="5" ht="36" customHeight="1" spans="1:4">
      <c r="A5" s="271" t="s">
        <v>1285</v>
      </c>
      <c r="B5" s="272"/>
      <c r="C5" s="272"/>
      <c r="D5" s="270"/>
    </row>
    <row r="6" ht="36" customHeight="1" spans="1:4">
      <c r="A6" s="273" t="s">
        <v>1344</v>
      </c>
      <c r="B6" s="272"/>
      <c r="C6" s="272"/>
      <c r="D6" s="270"/>
    </row>
    <row r="7" ht="36" customHeight="1" spans="1:4">
      <c r="A7" s="273" t="s">
        <v>1345</v>
      </c>
      <c r="B7" s="272"/>
      <c r="C7" s="272"/>
      <c r="D7" s="270"/>
    </row>
    <row r="8" ht="36" customHeight="1" spans="1:4">
      <c r="A8" s="274" t="s">
        <v>1287</v>
      </c>
      <c r="B8" s="269">
        <f>B9+B10</f>
        <v>0</v>
      </c>
      <c r="C8" s="269">
        <f>C9+C10</f>
        <v>0</v>
      </c>
      <c r="D8" s="270"/>
    </row>
    <row r="9" ht="36" customHeight="1" spans="1:4">
      <c r="A9" s="273" t="s">
        <v>1288</v>
      </c>
      <c r="B9" s="272"/>
      <c r="C9" s="272"/>
      <c r="D9" s="270"/>
    </row>
    <row r="10" ht="36" customHeight="1" spans="1:4">
      <c r="A10" s="271" t="s">
        <v>1346</v>
      </c>
      <c r="B10" s="272"/>
      <c r="C10" s="272"/>
      <c r="D10" s="270"/>
    </row>
    <row r="11" ht="36" customHeight="1" spans="1:4">
      <c r="A11" s="274" t="s">
        <v>1290</v>
      </c>
      <c r="B11" s="269"/>
      <c r="C11" s="269"/>
      <c r="D11" s="270"/>
    </row>
    <row r="12" ht="36" customHeight="1" spans="1:4">
      <c r="A12" s="274" t="s">
        <v>1292</v>
      </c>
      <c r="B12" s="269">
        <f>B13+B14</f>
        <v>1946</v>
      </c>
      <c r="C12" s="269">
        <f>C13+C14</f>
        <v>22037</v>
      </c>
      <c r="D12" s="270">
        <f t="shared" ref="D12:D16" si="0">(C12-B12)/B12</f>
        <v>10.3242548818088</v>
      </c>
    </row>
    <row r="13" ht="36" customHeight="1" spans="1:4">
      <c r="A13" s="273" t="s">
        <v>1293</v>
      </c>
      <c r="B13" s="272">
        <v>1946</v>
      </c>
      <c r="C13" s="272">
        <f>22337-300</f>
        <v>22037</v>
      </c>
      <c r="D13" s="270">
        <f t="shared" si="0"/>
        <v>10.3242548818088</v>
      </c>
    </row>
    <row r="14" ht="36" customHeight="1" spans="1:4">
      <c r="A14" s="273" t="s">
        <v>1347</v>
      </c>
      <c r="B14" s="272"/>
      <c r="C14" s="272"/>
      <c r="D14" s="270"/>
    </row>
    <row r="15" ht="36" customHeight="1" spans="1:4">
      <c r="A15" s="274" t="s">
        <v>1301</v>
      </c>
      <c r="B15" s="269">
        <f>B16+B18</f>
        <v>800</v>
      </c>
      <c r="C15" s="269">
        <f>C16+C17+C18+C19</f>
        <v>200</v>
      </c>
      <c r="D15" s="270">
        <f t="shared" si="0"/>
        <v>-0.75</v>
      </c>
    </row>
    <row r="16" ht="36" customHeight="1" spans="1:4">
      <c r="A16" s="273" t="s">
        <v>1302</v>
      </c>
      <c r="B16" s="272">
        <f>B17</f>
        <v>800</v>
      </c>
      <c r="C16" s="272">
        <v>200</v>
      </c>
      <c r="D16" s="270">
        <f t="shared" si="0"/>
        <v>-0.75</v>
      </c>
    </row>
    <row r="17" ht="36" customHeight="1" spans="1:4">
      <c r="A17" s="273" t="s">
        <v>1348</v>
      </c>
      <c r="B17" s="272">
        <v>800</v>
      </c>
      <c r="C17" s="272"/>
      <c r="D17" s="270"/>
    </row>
    <row r="18" ht="36" customHeight="1" spans="1:4">
      <c r="A18" s="273" t="s">
        <v>1303</v>
      </c>
      <c r="B18" s="272">
        <f>B19</f>
        <v>0</v>
      </c>
      <c r="C18" s="272"/>
      <c r="D18" s="270"/>
    </row>
    <row r="19" ht="36" customHeight="1" spans="1:4">
      <c r="A19" s="271" t="s">
        <v>1349</v>
      </c>
      <c r="B19" s="272"/>
      <c r="C19" s="272"/>
      <c r="D19" s="270"/>
    </row>
    <row r="20" ht="36" customHeight="1" spans="1:4">
      <c r="A20" s="274" t="s">
        <v>1305</v>
      </c>
      <c r="B20" s="269">
        <f>B21+B22+B23+B24+B25+B26+B27+B28+B29</f>
        <v>0</v>
      </c>
      <c r="C20" s="269">
        <f>C21+C22+C23+C24+C25+C26+C27+C28+C29</f>
        <v>0</v>
      </c>
      <c r="D20" s="270"/>
    </row>
    <row r="21" ht="36" customHeight="1" spans="1:4">
      <c r="A21" s="273" t="s">
        <v>1306</v>
      </c>
      <c r="B21" s="272"/>
      <c r="C21" s="272"/>
      <c r="D21" s="270"/>
    </row>
    <row r="22" ht="36" customHeight="1" spans="1:4">
      <c r="A22" s="271" t="s">
        <v>1350</v>
      </c>
      <c r="B22" s="272"/>
      <c r="C22" s="272"/>
      <c r="D22" s="270"/>
    </row>
    <row r="23" ht="36" customHeight="1" spans="1:4">
      <c r="A23" s="273" t="s">
        <v>1307</v>
      </c>
      <c r="B23" s="272"/>
      <c r="C23" s="272"/>
      <c r="D23" s="270"/>
    </row>
    <row r="24" ht="36" customHeight="1" spans="1:4">
      <c r="A24" s="273" t="s">
        <v>1351</v>
      </c>
      <c r="B24" s="272"/>
      <c r="C24" s="272"/>
      <c r="D24" s="270"/>
    </row>
    <row r="25" ht="36" customHeight="1" spans="1:4">
      <c r="A25" s="273" t="s">
        <v>1352</v>
      </c>
      <c r="B25" s="272"/>
      <c r="C25" s="272"/>
      <c r="D25" s="270"/>
    </row>
    <row r="26" ht="36" customHeight="1" spans="1:4">
      <c r="A26" s="273" t="s">
        <v>1308</v>
      </c>
      <c r="B26" s="272"/>
      <c r="C26" s="272"/>
      <c r="D26" s="270"/>
    </row>
    <row r="27" ht="36" customHeight="1" spans="1:4">
      <c r="A27" s="273" t="s">
        <v>1353</v>
      </c>
      <c r="B27" s="272"/>
      <c r="C27" s="272"/>
      <c r="D27" s="270"/>
    </row>
    <row r="28" ht="36" customHeight="1" spans="1:4">
      <c r="A28" s="273" t="s">
        <v>1354</v>
      </c>
      <c r="B28" s="272"/>
      <c r="C28" s="272"/>
      <c r="D28" s="270"/>
    </row>
    <row r="29" ht="36" customHeight="1" spans="1:4">
      <c r="A29" s="273" t="s">
        <v>1355</v>
      </c>
      <c r="B29" s="272"/>
      <c r="C29" s="272"/>
      <c r="D29" s="270"/>
    </row>
    <row r="30" ht="36" customHeight="1" spans="1:4">
      <c r="A30" s="275" t="s">
        <v>1310</v>
      </c>
      <c r="B30" s="269">
        <f>B31+B32</f>
        <v>0</v>
      </c>
      <c r="C30" s="269">
        <f>C31+C32</f>
        <v>0</v>
      </c>
      <c r="D30" s="270"/>
    </row>
    <row r="31" ht="36" customHeight="1" spans="1:4">
      <c r="A31" s="276" t="s">
        <v>1311</v>
      </c>
      <c r="B31" s="272"/>
      <c r="C31" s="272"/>
      <c r="D31" s="270"/>
    </row>
    <row r="32" ht="36" customHeight="1" spans="1:4">
      <c r="A32" s="276" t="s">
        <v>1356</v>
      </c>
      <c r="B32" s="272"/>
      <c r="C32" s="272"/>
      <c r="D32" s="270"/>
    </row>
    <row r="33" ht="36" customHeight="1" spans="1:4">
      <c r="A33" s="275" t="s">
        <v>1312</v>
      </c>
      <c r="B33" s="269">
        <f>B34+B35+B39</f>
        <v>518</v>
      </c>
      <c r="C33" s="269">
        <f>C34+C35+C39</f>
        <v>800</v>
      </c>
      <c r="D33" s="270">
        <f>(C33-B33)/B33</f>
        <v>0.544401544401544</v>
      </c>
    </row>
    <row r="34" ht="36" customHeight="1" spans="1:4">
      <c r="A34" s="276" t="s">
        <v>1313</v>
      </c>
      <c r="B34" s="272"/>
      <c r="C34" s="272"/>
      <c r="D34" s="270"/>
    </row>
    <row r="35" ht="36" customHeight="1" spans="1:4">
      <c r="A35" s="276" t="s">
        <v>1314</v>
      </c>
      <c r="B35" s="272">
        <f>B36+B37+B38</f>
        <v>0</v>
      </c>
      <c r="C35" s="272"/>
      <c r="D35" s="270"/>
    </row>
    <row r="36" ht="36" customHeight="1" spans="1:4">
      <c r="A36" s="276" t="s">
        <v>1357</v>
      </c>
      <c r="B36" s="272"/>
      <c r="C36" s="272"/>
      <c r="D36" s="270"/>
    </row>
    <row r="37" ht="36" customHeight="1" spans="1:4">
      <c r="A37" s="276" t="s">
        <v>1358</v>
      </c>
      <c r="B37" s="272"/>
      <c r="C37" s="272"/>
      <c r="D37" s="270"/>
    </row>
    <row r="38" ht="36" customHeight="1" spans="1:4">
      <c r="A38" s="276" t="s">
        <v>1359</v>
      </c>
      <c r="B38" s="272"/>
      <c r="C38" s="272"/>
      <c r="D38" s="270"/>
    </row>
    <row r="39" ht="36" customHeight="1" spans="1:4">
      <c r="A39" s="276" t="s">
        <v>1315</v>
      </c>
      <c r="B39" s="272">
        <f>B40+B41+B42+B43</f>
        <v>518</v>
      </c>
      <c r="C39" s="272">
        <f>C40+C41+C42+C43</f>
        <v>800</v>
      </c>
      <c r="D39" s="270">
        <f t="shared" ref="D39:D43" si="1">(C39-B39)/B39</f>
        <v>0.544401544401544</v>
      </c>
    </row>
    <row r="40" ht="36" customHeight="1" spans="1:4">
      <c r="A40" s="276" t="s">
        <v>1360</v>
      </c>
      <c r="B40" s="272">
        <v>200</v>
      </c>
      <c r="C40" s="272">
        <v>200</v>
      </c>
      <c r="D40" s="270">
        <f t="shared" si="1"/>
        <v>0</v>
      </c>
    </row>
    <row r="41" ht="36" customHeight="1" spans="1:4">
      <c r="A41" s="276" t="s">
        <v>1361</v>
      </c>
      <c r="B41" s="272"/>
      <c r="C41" s="272"/>
      <c r="D41" s="270"/>
    </row>
    <row r="42" ht="36" customHeight="1" spans="1:4">
      <c r="A42" s="276" t="s">
        <v>1362</v>
      </c>
      <c r="B42" s="272"/>
      <c r="C42" s="272">
        <v>100</v>
      </c>
      <c r="D42" s="270"/>
    </row>
    <row r="43" ht="36" customHeight="1" spans="1:4">
      <c r="A43" s="276" t="s">
        <v>1363</v>
      </c>
      <c r="B43" s="272">
        <v>318</v>
      </c>
      <c r="C43" s="272">
        <v>500</v>
      </c>
      <c r="D43" s="270">
        <f t="shared" si="1"/>
        <v>0.572327044025157</v>
      </c>
    </row>
    <row r="44" ht="36" customHeight="1" spans="1:4">
      <c r="A44" s="275" t="s">
        <v>1316</v>
      </c>
      <c r="B44" s="269"/>
      <c r="C44" s="269">
        <v>498</v>
      </c>
      <c r="D44" s="270"/>
    </row>
    <row r="45" ht="36" customHeight="1" spans="1:4">
      <c r="A45" s="275" t="s">
        <v>1318</v>
      </c>
      <c r="B45" s="269"/>
      <c r="C45" s="269">
        <v>60</v>
      </c>
      <c r="D45" s="270"/>
    </row>
    <row r="46" ht="36" customHeight="1" spans="1:4">
      <c r="A46" s="271"/>
      <c r="B46" s="272"/>
      <c r="C46" s="272"/>
      <c r="D46" s="270"/>
    </row>
    <row r="47" ht="36" customHeight="1" spans="1:4">
      <c r="A47" s="277" t="s">
        <v>1364</v>
      </c>
      <c r="B47" s="269">
        <f>B4+B8+B11+B12+B15+B20+B30+B33+B44+B45</f>
        <v>3264</v>
      </c>
      <c r="C47" s="269">
        <f>C4+C8+C11+C12+C15+C20+C30+C33+C44+C45</f>
        <v>23595</v>
      </c>
      <c r="D47" s="270">
        <f t="shared" ref="D47:D51" si="2">(C47-B47)/B47</f>
        <v>6.22886029411765</v>
      </c>
    </row>
    <row r="48" ht="36" customHeight="1" spans="1:4">
      <c r="A48" s="278" t="s">
        <v>167</v>
      </c>
      <c r="B48" s="269">
        <f>B49+B51+B52+B53</f>
        <v>14000</v>
      </c>
      <c r="C48" s="269">
        <f>C49+C51+C52+C53</f>
        <v>19997</v>
      </c>
      <c r="D48" s="270">
        <f t="shared" si="2"/>
        <v>0.428357142857143</v>
      </c>
    </row>
    <row r="49" ht="36" customHeight="1" spans="1:4">
      <c r="A49" s="279" t="s">
        <v>1365</v>
      </c>
      <c r="B49" s="272"/>
      <c r="C49" s="272"/>
      <c r="D49" s="270"/>
    </row>
    <row r="50" ht="36" customHeight="1" spans="1:4">
      <c r="A50" s="279" t="s">
        <v>1366</v>
      </c>
      <c r="B50" s="272"/>
      <c r="C50" s="272"/>
      <c r="D50" s="270"/>
    </row>
    <row r="51" ht="36" customHeight="1" spans="1:4">
      <c r="A51" s="279" t="s">
        <v>1322</v>
      </c>
      <c r="B51" s="272">
        <v>14000</v>
      </c>
      <c r="C51" s="272">
        <f>19697+300</f>
        <v>19997</v>
      </c>
      <c r="D51" s="270">
        <f t="shared" si="2"/>
        <v>0.428357142857143</v>
      </c>
    </row>
    <row r="52" ht="36" customHeight="1" spans="1:4">
      <c r="A52" s="279" t="s">
        <v>1323</v>
      </c>
      <c r="B52" s="272"/>
      <c r="C52" s="272"/>
      <c r="D52" s="270"/>
    </row>
    <row r="53" ht="36" customHeight="1" spans="1:4">
      <c r="A53" s="280" t="s">
        <v>1367</v>
      </c>
      <c r="B53" s="272"/>
      <c r="C53" s="272"/>
      <c r="D53" s="270"/>
    </row>
    <row r="54" ht="36" customHeight="1" spans="1:4">
      <c r="A54" s="281" t="s">
        <v>1324</v>
      </c>
      <c r="B54" s="269"/>
      <c r="C54" s="269"/>
      <c r="D54" s="270"/>
    </row>
    <row r="55" ht="36" customHeight="1" spans="1:4">
      <c r="A55" s="277" t="s">
        <v>174</v>
      </c>
      <c r="B55" s="269">
        <f>B47+B48+B54</f>
        <v>17264</v>
      </c>
      <c r="C55" s="269">
        <f>C47+C48+C54</f>
        <v>43592</v>
      </c>
      <c r="D55" s="270">
        <f>(C55-B55)/B55</f>
        <v>1.52502316960148</v>
      </c>
    </row>
  </sheetData>
  <mergeCells count="1">
    <mergeCell ref="A1:D1"/>
  </mergeCells>
  <conditionalFormatting sqref="A53:C53 E53:G53">
    <cfRule type="expression" dxfId="1" priority="4" stopIfTrue="1">
      <formula>"len($A:$A)=3"</formula>
    </cfRule>
  </conditionalFormatting>
  <conditionalFormatting sqref="C53 E53:G53">
    <cfRule type="expression" dxfId="1" priority="3" stopIfTrue="1">
      <formula>"len($A:$A)=3"</formula>
    </cfRule>
  </conditionalFormatting>
  <conditionalFormatting sqref="A54:C54 E54:G54">
    <cfRule type="expression" dxfId="1" priority="2" stopIfTrue="1">
      <formula>"len($A:$A)=3"</formula>
    </cfRule>
  </conditionalFormatting>
  <conditionalFormatting sqref="C54 E54:G54">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showZeros="0" workbookViewId="0">
      <selection activeCell="E26" sqref="E26"/>
    </sheetView>
  </sheetViews>
  <sheetFormatPr defaultColWidth="9" defaultRowHeight="13.5" outlineLevelCol="4"/>
  <cols>
    <col min="1" max="1" width="52.125" style="198" customWidth="1"/>
    <col min="2" max="4" width="20.625" customWidth="1"/>
  </cols>
  <sheetData>
    <row r="1" s="246" customFormat="1" ht="45" customHeight="1" spans="1:4">
      <c r="A1" s="247" t="s">
        <v>1368</v>
      </c>
      <c r="B1" s="247"/>
      <c r="C1" s="247"/>
      <c r="D1" s="247"/>
    </row>
    <row r="2" ht="20.1" customHeight="1" spans="1:4">
      <c r="A2" s="248"/>
      <c r="B2" s="249"/>
      <c r="C2" s="250"/>
      <c r="D2" s="250" t="s">
        <v>100</v>
      </c>
    </row>
    <row r="3" ht="45" customHeight="1" spans="1:4">
      <c r="A3" s="195" t="s">
        <v>1204</v>
      </c>
      <c r="B3" s="251" t="s">
        <v>176</v>
      </c>
      <c r="C3" s="251" t="s">
        <v>103</v>
      </c>
      <c r="D3" s="128" t="s">
        <v>186</v>
      </c>
    </row>
    <row r="4" ht="36" customHeight="1" spans="1:4">
      <c r="A4" s="252" t="s">
        <v>1284</v>
      </c>
      <c r="B4" s="253"/>
      <c r="C4" s="253"/>
      <c r="D4" s="254"/>
    </row>
    <row r="5" ht="36" customHeight="1" spans="1:4">
      <c r="A5" s="252" t="s">
        <v>1287</v>
      </c>
      <c r="B5" s="253"/>
      <c r="C5" s="253"/>
      <c r="D5" s="254"/>
    </row>
    <row r="6" ht="36" customHeight="1" spans="1:4">
      <c r="A6" s="252" t="s">
        <v>1290</v>
      </c>
      <c r="B6" s="253"/>
      <c r="C6" s="253"/>
      <c r="D6" s="254"/>
    </row>
    <row r="7" ht="36" customHeight="1" spans="1:4">
      <c r="A7" s="252" t="s">
        <v>1301</v>
      </c>
      <c r="B7" s="253"/>
      <c r="C7" s="253"/>
      <c r="D7" s="254"/>
    </row>
    <row r="8" ht="36" customHeight="1" spans="1:4">
      <c r="A8" s="252" t="s">
        <v>1305</v>
      </c>
      <c r="B8" s="253"/>
      <c r="C8" s="253"/>
      <c r="D8" s="254"/>
    </row>
    <row r="9" ht="36" customHeight="1" spans="1:4">
      <c r="A9" s="252" t="s">
        <v>1312</v>
      </c>
      <c r="B9" s="253"/>
      <c r="C9" s="253"/>
      <c r="D9" s="254"/>
    </row>
    <row r="10" ht="36" customHeight="1" spans="1:4">
      <c r="A10" s="255" t="s">
        <v>1369</v>
      </c>
      <c r="B10" s="256">
        <f>SUM(B4:B9)</f>
        <v>0</v>
      </c>
      <c r="C10" s="256">
        <f>SUM(C4:C9)</f>
        <v>0</v>
      </c>
      <c r="D10" s="254"/>
    </row>
    <row r="11" ht="26" customHeight="1" spans="1:5">
      <c r="A11" s="257" t="s">
        <v>1226</v>
      </c>
      <c r="B11" s="257"/>
      <c r="C11" s="257"/>
      <c r="D11" s="257"/>
      <c r="E11" s="257"/>
    </row>
  </sheetData>
  <mergeCells count="2">
    <mergeCell ref="A1:D1"/>
    <mergeCell ref="A11:D1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showZeros="0" workbookViewId="0">
      <selection activeCell="G45" sqref="G45"/>
    </sheetView>
  </sheetViews>
  <sheetFormatPr defaultColWidth="9" defaultRowHeight="14.25" outlineLevelCol="3"/>
  <cols>
    <col min="1" max="1" width="50.75" style="213" customWidth="1"/>
    <col min="2" max="4" width="21.625" style="213" customWidth="1"/>
    <col min="5" max="5" width="13.75" style="213"/>
    <col min="6" max="16384" width="9" style="213"/>
  </cols>
  <sheetData>
    <row r="1" ht="45" customHeight="1" spans="1:4">
      <c r="A1" s="199" t="s">
        <v>1370</v>
      </c>
      <c r="B1" s="199"/>
      <c r="C1" s="199"/>
      <c r="D1" s="199"/>
    </row>
    <row r="2" ht="20.1" customHeight="1" spans="1:4">
      <c r="A2" s="236"/>
      <c r="B2" s="237"/>
      <c r="C2" s="238"/>
      <c r="D2" s="239" t="s">
        <v>1371</v>
      </c>
    </row>
    <row r="3" ht="45" customHeight="1" spans="1:4">
      <c r="A3" s="217" t="s">
        <v>1372</v>
      </c>
      <c r="B3" s="153" t="s">
        <v>102</v>
      </c>
      <c r="C3" s="153" t="s">
        <v>103</v>
      </c>
      <c r="D3" s="153" t="s">
        <v>104</v>
      </c>
    </row>
    <row r="4" ht="36" customHeight="1" spans="1:4">
      <c r="A4" s="218" t="s">
        <v>1373</v>
      </c>
      <c r="B4" s="240"/>
      <c r="C4" s="240"/>
      <c r="D4" s="241"/>
    </row>
    <row r="5" ht="36" customHeight="1" spans="1:4">
      <c r="A5" s="242" t="s">
        <v>1374</v>
      </c>
      <c r="B5" s="240"/>
      <c r="C5" s="240"/>
      <c r="D5" s="243"/>
    </row>
    <row r="6" ht="36" customHeight="1" spans="1:4">
      <c r="A6" s="242" t="s">
        <v>1375</v>
      </c>
      <c r="B6" s="240"/>
      <c r="C6" s="240"/>
      <c r="D6" s="243"/>
    </row>
    <row r="7" ht="36" customHeight="1" spans="1:4">
      <c r="A7" s="242" t="s">
        <v>1376</v>
      </c>
      <c r="B7" s="240"/>
      <c r="C7" s="240"/>
      <c r="D7" s="243"/>
    </row>
    <row r="8" ht="36" customHeight="1" spans="1:4">
      <c r="A8" s="242" t="s">
        <v>1377</v>
      </c>
      <c r="B8" s="240"/>
      <c r="C8" s="240"/>
      <c r="D8" s="243"/>
    </row>
    <row r="9" ht="36" customHeight="1" spans="1:4">
      <c r="A9" s="242" t="s">
        <v>1378</v>
      </c>
      <c r="B9" s="240"/>
      <c r="C9" s="240"/>
      <c r="D9" s="243"/>
    </row>
    <row r="10" ht="36" customHeight="1" spans="1:4">
      <c r="A10" s="242" t="s">
        <v>1379</v>
      </c>
      <c r="B10" s="240"/>
      <c r="C10" s="240"/>
      <c r="D10" s="243"/>
    </row>
    <row r="11" ht="36" customHeight="1" spans="1:4">
      <c r="A11" s="242" t="s">
        <v>1380</v>
      </c>
      <c r="B11" s="240"/>
      <c r="C11" s="240"/>
      <c r="D11" s="243"/>
    </row>
    <row r="12" ht="36" customHeight="1" spans="1:4">
      <c r="A12" s="244" t="s">
        <v>1381</v>
      </c>
      <c r="B12" s="240"/>
      <c r="C12" s="240"/>
      <c r="D12" s="243"/>
    </row>
    <row r="13" ht="36" customHeight="1" spans="1:4">
      <c r="A13" s="242" t="s">
        <v>1382</v>
      </c>
      <c r="B13" s="240"/>
      <c r="C13" s="240"/>
      <c r="D13" s="243"/>
    </row>
    <row r="14" ht="36" customHeight="1" spans="1:4">
      <c r="A14" s="242" t="s">
        <v>1383</v>
      </c>
      <c r="B14" s="240"/>
      <c r="C14" s="240"/>
      <c r="D14" s="243"/>
    </row>
    <row r="15" ht="36" customHeight="1" spans="1:4">
      <c r="A15" s="242" t="s">
        <v>1384</v>
      </c>
      <c r="B15" s="240"/>
      <c r="C15" s="240"/>
      <c r="D15" s="243"/>
    </row>
    <row r="16" ht="36" customHeight="1" spans="1:4">
      <c r="A16" s="242" t="s">
        <v>1385</v>
      </c>
      <c r="B16" s="240"/>
      <c r="C16" s="240"/>
      <c r="D16" s="243"/>
    </row>
    <row r="17" ht="36" customHeight="1" spans="1:4">
      <c r="A17" s="242" t="s">
        <v>1386</v>
      </c>
      <c r="B17" s="240"/>
      <c r="C17" s="240"/>
      <c r="D17" s="243"/>
    </row>
    <row r="18" ht="36" customHeight="1" spans="1:4">
      <c r="A18" s="242" t="s">
        <v>1387</v>
      </c>
      <c r="B18" s="240"/>
      <c r="C18" s="240"/>
      <c r="D18" s="243"/>
    </row>
    <row r="19" ht="36" customHeight="1" spans="1:4">
      <c r="A19" s="242" t="s">
        <v>1388</v>
      </c>
      <c r="B19" s="240"/>
      <c r="C19" s="240"/>
      <c r="D19" s="243"/>
    </row>
    <row r="20" ht="36" customHeight="1" spans="1:4">
      <c r="A20" s="242" t="s">
        <v>1389</v>
      </c>
      <c r="B20" s="240"/>
      <c r="C20" s="240"/>
      <c r="D20" s="243"/>
    </row>
    <row r="21" ht="36" customHeight="1" spans="1:4">
      <c r="A21" s="242" t="s">
        <v>1390</v>
      </c>
      <c r="B21" s="240"/>
      <c r="C21" s="240"/>
      <c r="D21" s="243"/>
    </row>
    <row r="22" ht="36" customHeight="1" spans="1:4">
      <c r="A22" s="218" t="s">
        <v>1391</v>
      </c>
      <c r="B22" s="240"/>
      <c r="C22" s="240"/>
      <c r="D22" s="241"/>
    </row>
    <row r="23" ht="36" customHeight="1" spans="1:4">
      <c r="A23" s="221" t="s">
        <v>1392</v>
      </c>
      <c r="B23" s="240"/>
      <c r="C23" s="240"/>
      <c r="D23" s="243"/>
    </row>
    <row r="24" ht="36" customHeight="1" spans="1:4">
      <c r="A24" s="221" t="s">
        <v>1393</v>
      </c>
      <c r="B24" s="240"/>
      <c r="C24" s="240"/>
      <c r="D24" s="243"/>
    </row>
    <row r="25" ht="36" customHeight="1" spans="1:4">
      <c r="A25" s="221" t="s">
        <v>1394</v>
      </c>
      <c r="B25" s="240"/>
      <c r="C25" s="240"/>
      <c r="D25" s="243"/>
    </row>
    <row r="26" ht="36" customHeight="1" spans="1:4">
      <c r="A26" s="218" t="s">
        <v>1395</v>
      </c>
      <c r="B26" s="240"/>
      <c r="C26" s="240"/>
      <c r="D26" s="241"/>
    </row>
    <row r="27" ht="36" customHeight="1" spans="1:4">
      <c r="A27" s="221" t="s">
        <v>1396</v>
      </c>
      <c r="B27" s="240"/>
      <c r="C27" s="240"/>
      <c r="D27" s="243"/>
    </row>
    <row r="28" ht="36" customHeight="1" spans="1:4">
      <c r="A28" s="221" t="s">
        <v>1397</v>
      </c>
      <c r="B28" s="240"/>
      <c r="C28" s="240"/>
      <c r="D28" s="243"/>
    </row>
    <row r="29" ht="36" customHeight="1" spans="1:4">
      <c r="A29" s="221" t="s">
        <v>1398</v>
      </c>
      <c r="B29" s="240"/>
      <c r="C29" s="240"/>
      <c r="D29" s="243"/>
    </row>
    <row r="30" ht="36" customHeight="1" spans="1:4">
      <c r="A30" s="218" t="s">
        <v>1399</v>
      </c>
      <c r="B30" s="240"/>
      <c r="C30" s="240"/>
      <c r="D30" s="241"/>
    </row>
    <row r="31" ht="36" customHeight="1" spans="1:4">
      <c r="A31" s="221" t="s">
        <v>1400</v>
      </c>
      <c r="B31" s="240"/>
      <c r="C31" s="240"/>
      <c r="D31" s="243"/>
    </row>
    <row r="32" ht="36" customHeight="1" spans="1:4">
      <c r="A32" s="221" t="s">
        <v>1401</v>
      </c>
      <c r="B32" s="240"/>
      <c r="C32" s="240"/>
      <c r="D32" s="243"/>
    </row>
    <row r="33" ht="36" customHeight="1" spans="1:4">
      <c r="A33" s="221" t="s">
        <v>1402</v>
      </c>
      <c r="B33" s="240"/>
      <c r="C33" s="240"/>
      <c r="D33" s="243"/>
    </row>
    <row r="34" ht="36" customHeight="1" spans="1:4">
      <c r="A34" s="218" t="s">
        <v>1403</v>
      </c>
      <c r="B34" s="240"/>
      <c r="C34" s="240"/>
      <c r="D34" s="241"/>
    </row>
    <row r="35" ht="36" customHeight="1" spans="1:4">
      <c r="A35" s="223" t="s">
        <v>1404</v>
      </c>
      <c r="B35" s="240"/>
      <c r="C35" s="240"/>
      <c r="D35" s="241"/>
    </row>
    <row r="36" ht="36" customHeight="1" spans="1:4">
      <c r="A36" s="245" t="s">
        <v>1405</v>
      </c>
      <c r="B36" s="240"/>
      <c r="C36" s="240"/>
      <c r="D36" s="243"/>
    </row>
    <row r="37" ht="36" customHeight="1" spans="1:4">
      <c r="A37" s="223" t="s">
        <v>139</v>
      </c>
      <c r="B37" s="240"/>
      <c r="C37" s="240"/>
      <c r="D37" s="241"/>
    </row>
    <row r="38" ht="22" customHeight="1" spans="1:4">
      <c r="A38" s="196" t="s">
        <v>1406</v>
      </c>
      <c r="B38" s="196"/>
      <c r="C38" s="196"/>
      <c r="D38" s="196"/>
    </row>
  </sheetData>
  <mergeCells count="2">
    <mergeCell ref="A1:D1"/>
    <mergeCell ref="A38:D38"/>
  </mergeCells>
  <conditionalFormatting sqref="E3:G36">
    <cfRule type="cellIs" dxfId="3" priority="4" stopIfTrue="1" operator="lessThanOrEqual">
      <formula>-1</formula>
    </cfRule>
  </conditionalFormatting>
  <conditionalFormatting sqref="E4:G9">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showZeros="0" workbookViewId="0">
      <selection activeCell="E56" sqref="E56"/>
    </sheetView>
  </sheetViews>
  <sheetFormatPr defaultColWidth="9" defaultRowHeight="14.25" outlineLevelCol="3"/>
  <cols>
    <col min="1" max="1" width="50.75" style="213" customWidth="1"/>
    <col min="2" max="4" width="21.625" style="213" customWidth="1"/>
    <col min="5" max="16384" width="9" style="213"/>
  </cols>
  <sheetData>
    <row r="1" ht="45" customHeight="1" spans="1:4">
      <c r="A1" s="199" t="s">
        <v>1407</v>
      </c>
      <c r="B1" s="199"/>
      <c r="C1" s="199"/>
      <c r="D1" s="199"/>
    </row>
    <row r="2" ht="20.1" customHeight="1" spans="1:4">
      <c r="A2" s="200"/>
      <c r="B2" s="200"/>
      <c r="C2" s="200"/>
      <c r="D2" s="227" t="s">
        <v>100</v>
      </c>
    </row>
    <row r="3" ht="45" customHeight="1" spans="1:4">
      <c r="A3" s="228" t="s">
        <v>101</v>
      </c>
      <c r="B3" s="128" t="s">
        <v>102</v>
      </c>
      <c r="C3" s="128" t="s">
        <v>103</v>
      </c>
      <c r="D3" s="128" t="s">
        <v>104</v>
      </c>
    </row>
    <row r="4" ht="35.1" customHeight="1" spans="1:4">
      <c r="A4" s="203" t="s">
        <v>1408</v>
      </c>
      <c r="B4" s="229"/>
      <c r="C4" s="229"/>
      <c r="D4" s="230"/>
    </row>
    <row r="5" ht="35.1" customHeight="1" spans="1:4">
      <c r="A5" s="206" t="s">
        <v>1409</v>
      </c>
      <c r="B5" s="229"/>
      <c r="C5" s="229"/>
      <c r="D5" s="231"/>
    </row>
    <row r="6" ht="35.1" customHeight="1" spans="1:4">
      <c r="A6" s="206" t="s">
        <v>1410</v>
      </c>
      <c r="B6" s="229"/>
      <c r="C6" s="229"/>
      <c r="D6" s="231"/>
    </row>
    <row r="7" ht="35.1" customHeight="1" spans="1:4">
      <c r="A7" s="206" t="s">
        <v>1411</v>
      </c>
      <c r="B7" s="229"/>
      <c r="C7" s="229"/>
      <c r="D7" s="231"/>
    </row>
    <row r="8" ht="35.1" customHeight="1" spans="1:4">
      <c r="A8" s="206" t="s">
        <v>1412</v>
      </c>
      <c r="B8" s="229"/>
      <c r="C8" s="229"/>
      <c r="D8" s="231"/>
    </row>
    <row r="9" ht="35.1" customHeight="1" spans="1:4">
      <c r="A9" s="206" t="s">
        <v>1413</v>
      </c>
      <c r="B9" s="229"/>
      <c r="C9" s="229"/>
      <c r="D9" s="231"/>
    </row>
    <row r="10" ht="35.1" customHeight="1" spans="1:4">
      <c r="A10" s="203" t="s">
        <v>1414</v>
      </c>
      <c r="B10" s="229"/>
      <c r="C10" s="229"/>
      <c r="D10" s="205"/>
    </row>
    <row r="11" ht="35.1" customHeight="1" spans="1:4">
      <c r="A11" s="206" t="s">
        <v>1415</v>
      </c>
      <c r="B11" s="229"/>
      <c r="C11" s="229"/>
      <c r="D11" s="207"/>
    </row>
    <row r="12" ht="35.1" customHeight="1" spans="1:4">
      <c r="A12" s="206" t="s">
        <v>1416</v>
      </c>
      <c r="B12" s="229"/>
      <c r="C12" s="229"/>
      <c r="D12" s="207"/>
    </row>
    <row r="13" ht="35.1" customHeight="1" spans="1:4">
      <c r="A13" s="206" t="s">
        <v>1417</v>
      </c>
      <c r="B13" s="229"/>
      <c r="C13" s="229"/>
      <c r="D13" s="207"/>
    </row>
    <row r="14" ht="35.1" customHeight="1" spans="1:4">
      <c r="A14" s="206" t="s">
        <v>1418</v>
      </c>
      <c r="B14" s="229"/>
      <c r="C14" s="229"/>
      <c r="D14" s="207"/>
    </row>
    <row r="15" ht="35.1" customHeight="1" spans="1:4">
      <c r="A15" s="206" t="s">
        <v>1419</v>
      </c>
      <c r="B15" s="229"/>
      <c r="C15" s="229"/>
      <c r="D15" s="207"/>
    </row>
    <row r="16" s="226" customFormat="1" ht="35.1" customHeight="1" spans="1:4">
      <c r="A16" s="203" t="s">
        <v>1420</v>
      </c>
      <c r="B16" s="229"/>
      <c r="C16" s="229"/>
      <c r="D16" s="205"/>
    </row>
    <row r="17" ht="35.1" customHeight="1" spans="1:4">
      <c r="A17" s="206" t="s">
        <v>1421</v>
      </c>
      <c r="B17" s="229"/>
      <c r="C17" s="229"/>
      <c r="D17" s="207"/>
    </row>
    <row r="18" ht="35.1" customHeight="1" spans="1:4">
      <c r="A18" s="203" t="s">
        <v>1422</v>
      </c>
      <c r="B18" s="229"/>
      <c r="C18" s="229"/>
      <c r="D18" s="205"/>
    </row>
    <row r="19" ht="35.1" customHeight="1" spans="1:4">
      <c r="A19" s="206" t="s">
        <v>1423</v>
      </c>
      <c r="B19" s="229"/>
      <c r="C19" s="229"/>
      <c r="D19" s="207"/>
    </row>
    <row r="20" ht="35.1" customHeight="1" spans="1:4">
      <c r="A20" s="232" t="s">
        <v>1424</v>
      </c>
      <c r="B20" s="229"/>
      <c r="C20" s="229"/>
      <c r="D20" s="205"/>
    </row>
    <row r="21" ht="35.1" customHeight="1" spans="1:4">
      <c r="A21" s="233" t="s">
        <v>167</v>
      </c>
      <c r="B21" s="229"/>
      <c r="C21" s="229"/>
      <c r="D21" s="205"/>
    </row>
    <row r="22" ht="35.1" customHeight="1" spans="1:4">
      <c r="A22" s="234" t="s">
        <v>1425</v>
      </c>
      <c r="B22" s="229"/>
      <c r="C22" s="229"/>
      <c r="D22" s="207"/>
    </row>
    <row r="23" ht="35.1" customHeight="1" spans="1:4">
      <c r="A23" s="235" t="s">
        <v>1426</v>
      </c>
      <c r="B23" s="229"/>
      <c r="C23" s="229"/>
      <c r="D23" s="205"/>
    </row>
    <row r="24" ht="35.1" customHeight="1" spans="1:4">
      <c r="A24" s="208" t="s">
        <v>174</v>
      </c>
      <c r="B24" s="229"/>
      <c r="C24" s="229"/>
      <c r="D24" s="205"/>
    </row>
    <row r="25" spans="1:4">
      <c r="A25" s="196" t="s">
        <v>1406</v>
      </c>
      <c r="B25" s="196"/>
      <c r="C25" s="196"/>
      <c r="D25" s="196"/>
    </row>
  </sheetData>
  <mergeCells count="2">
    <mergeCell ref="A1:D1"/>
    <mergeCell ref="A25:D25"/>
  </mergeCells>
  <conditionalFormatting sqref="D4:G5">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showZeros="0" workbookViewId="0">
      <selection activeCell="G17" sqref="G17"/>
    </sheetView>
  </sheetViews>
  <sheetFormatPr defaultColWidth="9" defaultRowHeight="14.25" outlineLevelCol="3"/>
  <cols>
    <col min="1" max="1" width="52.625" style="212" customWidth="1"/>
    <col min="2" max="2" width="21.625" style="212" customWidth="1"/>
    <col min="3" max="3" width="21.625" style="213" customWidth="1"/>
    <col min="4" max="4" width="21.625" style="212" customWidth="1"/>
    <col min="5" max="16384" width="9" style="212"/>
  </cols>
  <sheetData>
    <row r="1" ht="45" customHeight="1" spans="1:4">
      <c r="A1" s="214" t="s">
        <v>1427</v>
      </c>
      <c r="B1" s="214"/>
      <c r="C1" s="214"/>
      <c r="D1" s="214"/>
    </row>
    <row r="2" ht="20.1" customHeight="1" spans="1:4">
      <c r="A2" s="215"/>
      <c r="B2" s="215"/>
      <c r="C2" s="200"/>
      <c r="D2" s="216" t="s">
        <v>100</v>
      </c>
    </row>
    <row r="3" ht="45" customHeight="1" spans="1:4">
      <c r="A3" s="217" t="s">
        <v>1372</v>
      </c>
      <c r="B3" s="152" t="s">
        <v>102</v>
      </c>
      <c r="C3" s="153" t="s">
        <v>103</v>
      </c>
      <c r="D3" s="153" t="s">
        <v>104</v>
      </c>
    </row>
    <row r="4" ht="36" customHeight="1" spans="1:4">
      <c r="A4" s="218" t="s">
        <v>1428</v>
      </c>
      <c r="B4" s="219"/>
      <c r="C4" s="219"/>
      <c r="D4" s="220"/>
    </row>
    <row r="5" ht="36" customHeight="1" spans="1:4">
      <c r="A5" s="221" t="s">
        <v>1375</v>
      </c>
      <c r="B5" s="219"/>
      <c r="C5" s="219"/>
      <c r="D5" s="222"/>
    </row>
    <row r="6" ht="36" customHeight="1" spans="1:4">
      <c r="A6" s="221" t="s">
        <v>1376</v>
      </c>
      <c r="B6" s="219"/>
      <c r="C6" s="219"/>
      <c r="D6" s="157"/>
    </row>
    <row r="7" ht="36" customHeight="1" spans="1:4">
      <c r="A7" s="221" t="s">
        <v>1378</v>
      </c>
      <c r="B7" s="219"/>
      <c r="C7" s="219"/>
      <c r="D7" s="157"/>
    </row>
    <row r="8" ht="36" customHeight="1" spans="1:4">
      <c r="A8" s="221" t="s">
        <v>1380</v>
      </c>
      <c r="B8" s="219"/>
      <c r="C8" s="219"/>
      <c r="D8" s="222"/>
    </row>
    <row r="9" ht="36" customHeight="1" spans="1:4">
      <c r="A9" s="221" t="s">
        <v>1381</v>
      </c>
      <c r="B9" s="219"/>
      <c r="C9" s="219"/>
      <c r="D9" s="157"/>
    </row>
    <row r="10" ht="36" customHeight="1" spans="1:4">
      <c r="A10" s="221" t="s">
        <v>1382</v>
      </c>
      <c r="B10" s="219"/>
      <c r="C10" s="219"/>
      <c r="D10" s="157"/>
    </row>
    <row r="11" ht="36" customHeight="1" spans="1:4">
      <c r="A11" s="221" t="s">
        <v>1383</v>
      </c>
      <c r="B11" s="219"/>
      <c r="C11" s="219"/>
      <c r="D11" s="157"/>
    </row>
    <row r="12" ht="36" customHeight="1" spans="1:4">
      <c r="A12" s="221" t="s">
        <v>1385</v>
      </c>
      <c r="B12" s="219"/>
      <c r="C12" s="219"/>
      <c r="D12" s="157"/>
    </row>
    <row r="13" ht="36" customHeight="1" spans="1:4">
      <c r="A13" s="221" t="s">
        <v>1386</v>
      </c>
      <c r="B13" s="219"/>
      <c r="C13" s="219"/>
      <c r="D13" s="157"/>
    </row>
    <row r="14" ht="36" customHeight="1" spans="1:4">
      <c r="A14" s="221" t="s">
        <v>1387</v>
      </c>
      <c r="B14" s="219"/>
      <c r="C14" s="219"/>
      <c r="D14" s="157"/>
    </row>
    <row r="15" ht="36" customHeight="1" spans="1:4">
      <c r="A15" s="221" t="s">
        <v>1389</v>
      </c>
      <c r="B15" s="219"/>
      <c r="C15" s="219"/>
      <c r="D15" s="222"/>
    </row>
    <row r="16" ht="36" customHeight="1" spans="1:4">
      <c r="A16" s="221" t="s">
        <v>1390</v>
      </c>
      <c r="B16" s="219"/>
      <c r="C16" s="219"/>
      <c r="D16" s="157"/>
    </row>
    <row r="17" ht="36" customHeight="1" spans="1:4">
      <c r="A17" s="218" t="s">
        <v>1429</v>
      </c>
      <c r="B17" s="219"/>
      <c r="C17" s="219"/>
      <c r="D17" s="220"/>
    </row>
    <row r="18" ht="36" customHeight="1" spans="1:4">
      <c r="A18" s="221" t="s">
        <v>1392</v>
      </c>
      <c r="B18" s="219"/>
      <c r="C18" s="219"/>
      <c r="D18" s="157"/>
    </row>
    <row r="19" ht="36" customHeight="1" spans="1:4">
      <c r="A19" s="218" t="s">
        <v>1430</v>
      </c>
      <c r="B19" s="219"/>
      <c r="C19" s="219"/>
      <c r="D19" s="220"/>
    </row>
    <row r="20" ht="36" customHeight="1" spans="1:4">
      <c r="A20" s="221" t="s">
        <v>1401</v>
      </c>
      <c r="B20" s="219"/>
      <c r="C20" s="219"/>
      <c r="D20" s="222"/>
    </row>
    <row r="21" ht="36" customHeight="1" spans="1:4">
      <c r="A21" s="223" t="s">
        <v>1431</v>
      </c>
      <c r="B21" s="219"/>
      <c r="C21" s="219"/>
      <c r="D21" s="220"/>
    </row>
    <row r="22" ht="36" customHeight="1" spans="1:4">
      <c r="A22" s="224" t="s">
        <v>1405</v>
      </c>
      <c r="B22" s="219"/>
      <c r="C22" s="219"/>
      <c r="D22" s="220"/>
    </row>
    <row r="23" ht="36" customHeight="1" spans="1:4">
      <c r="A23" s="225" t="s">
        <v>139</v>
      </c>
      <c r="B23" s="219"/>
      <c r="C23" s="219"/>
      <c r="D23" s="220"/>
    </row>
    <row r="24" spans="1:4">
      <c r="A24" s="196" t="s">
        <v>1406</v>
      </c>
      <c r="B24" s="196"/>
      <c r="C24" s="196"/>
      <c r="D24" s="196"/>
    </row>
  </sheetData>
  <mergeCells count="2">
    <mergeCell ref="A1:D1"/>
    <mergeCell ref="A24:D24"/>
  </mergeCells>
  <conditionalFormatting sqref="D4:G14 D16:G23">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showZeros="0" workbookViewId="0">
      <selection activeCell="A17" sqref="A17:D17"/>
    </sheetView>
  </sheetViews>
  <sheetFormatPr defaultColWidth="9" defaultRowHeight="13.5" outlineLevelCol="3"/>
  <cols>
    <col min="1" max="1" width="50.75" style="198" customWidth="1"/>
    <col min="2" max="4" width="21.625" style="198" customWidth="1"/>
    <col min="5" max="16384" width="9" style="198"/>
  </cols>
  <sheetData>
    <row r="1" ht="45" customHeight="1" spans="1:4">
      <c r="A1" s="199" t="s">
        <v>1432</v>
      </c>
      <c r="B1" s="199"/>
      <c r="C1" s="199"/>
      <c r="D1" s="199"/>
    </row>
    <row r="2" ht="20.1" customHeight="1" spans="1:4">
      <c r="A2" s="200"/>
      <c r="B2" s="200"/>
      <c r="C2" s="200"/>
      <c r="D2" s="201" t="s">
        <v>100</v>
      </c>
    </row>
    <row r="3" ht="45" customHeight="1" spans="1:4">
      <c r="A3" s="202" t="s">
        <v>1433</v>
      </c>
      <c r="B3" s="128" t="s">
        <v>102</v>
      </c>
      <c r="C3" s="129" t="s">
        <v>103</v>
      </c>
      <c r="D3" s="129" t="s">
        <v>104</v>
      </c>
    </row>
    <row r="4" ht="36" customHeight="1" spans="1:4">
      <c r="A4" s="203" t="s">
        <v>1414</v>
      </c>
      <c r="B4" s="204"/>
      <c r="C4" s="204"/>
      <c r="D4" s="205"/>
    </row>
    <row r="5" ht="36" customHeight="1" spans="1:4">
      <c r="A5" s="206" t="s">
        <v>1415</v>
      </c>
      <c r="B5" s="204"/>
      <c r="C5" s="204"/>
      <c r="D5" s="207"/>
    </row>
    <row r="6" ht="36" customHeight="1" spans="1:4">
      <c r="A6" s="206" t="s">
        <v>1419</v>
      </c>
      <c r="B6" s="204"/>
      <c r="C6" s="204"/>
      <c r="D6" s="207"/>
    </row>
    <row r="7" ht="36" customHeight="1" spans="1:4">
      <c r="A7" s="203" t="s">
        <v>1420</v>
      </c>
      <c r="B7" s="204"/>
      <c r="C7" s="204"/>
      <c r="D7" s="205"/>
    </row>
    <row r="8" ht="36" customHeight="1" spans="1:4">
      <c r="A8" s="206" t="s">
        <v>1421</v>
      </c>
      <c r="B8" s="204"/>
      <c r="C8" s="204"/>
      <c r="D8" s="207"/>
    </row>
    <row r="9" ht="36" customHeight="1" spans="1:4">
      <c r="A9" s="203" t="s">
        <v>1422</v>
      </c>
      <c r="B9" s="204"/>
      <c r="C9" s="204"/>
      <c r="D9" s="205"/>
    </row>
    <row r="10" ht="36" customHeight="1" spans="1:4">
      <c r="A10" s="206" t="s">
        <v>1423</v>
      </c>
      <c r="B10" s="204"/>
      <c r="C10" s="204"/>
      <c r="D10" s="207"/>
    </row>
    <row r="11" ht="36" customHeight="1" spans="1:4">
      <c r="A11" s="208" t="s">
        <v>1434</v>
      </c>
      <c r="B11" s="204"/>
      <c r="C11" s="204"/>
      <c r="D11" s="205"/>
    </row>
    <row r="12" ht="36" customHeight="1" spans="1:4">
      <c r="A12" s="209" t="s">
        <v>167</v>
      </c>
      <c r="B12" s="204"/>
      <c r="C12" s="204"/>
      <c r="D12" s="205"/>
    </row>
    <row r="13" ht="36" customHeight="1" spans="1:4">
      <c r="A13" s="210" t="s">
        <v>1435</v>
      </c>
      <c r="B13" s="204"/>
      <c r="C13" s="204"/>
      <c r="D13" s="207"/>
    </row>
    <row r="14" ht="36" customHeight="1" spans="1:4">
      <c r="A14" s="210" t="s">
        <v>1425</v>
      </c>
      <c r="B14" s="204"/>
      <c r="C14" s="204"/>
      <c r="D14" s="207"/>
    </row>
    <row r="15" ht="36" customHeight="1" spans="1:4">
      <c r="A15" s="211" t="s">
        <v>1426</v>
      </c>
      <c r="B15" s="204"/>
      <c r="C15" s="204"/>
      <c r="D15" s="205"/>
    </row>
    <row r="16" ht="36" customHeight="1" spans="1:4">
      <c r="A16" s="208" t="s">
        <v>174</v>
      </c>
      <c r="B16" s="204"/>
      <c r="C16" s="204"/>
      <c r="D16" s="205"/>
    </row>
    <row r="17" ht="14.25" spans="1:4">
      <c r="A17" s="196" t="s">
        <v>1406</v>
      </c>
      <c r="B17" s="196"/>
      <c r="C17" s="196"/>
      <c r="D17" s="196"/>
    </row>
  </sheetData>
  <mergeCells count="2">
    <mergeCell ref="A1:D1"/>
    <mergeCell ref="A17:D17"/>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F19" sqref="F19"/>
    </sheetView>
  </sheetViews>
  <sheetFormatPr defaultColWidth="9" defaultRowHeight="14.25" outlineLevelCol="4"/>
  <cols>
    <col min="1" max="1" width="36.25" style="185" customWidth="1"/>
    <col min="2" max="2" width="45.5" style="187" customWidth="1"/>
    <col min="3" max="3" width="12.625" style="185"/>
    <col min="4" max="16374" width="9" style="185"/>
    <col min="16375" max="16376" width="35.625" style="185"/>
    <col min="16377" max="16377" width="9" style="185"/>
    <col min="16378" max="16384" width="9" style="188"/>
  </cols>
  <sheetData>
    <row r="1" s="185" customFormat="1" ht="45" customHeight="1" spans="1:2">
      <c r="A1" s="189" t="s">
        <v>1436</v>
      </c>
      <c r="B1" s="190"/>
    </row>
    <row r="2" s="185" customFormat="1" ht="20.1" customHeight="1" spans="1:2">
      <c r="A2" s="191"/>
      <c r="B2" s="192" t="s">
        <v>100</v>
      </c>
    </row>
    <row r="3" s="186" customFormat="1" ht="45" customHeight="1" spans="1:2">
      <c r="A3" s="193" t="s">
        <v>1228</v>
      </c>
      <c r="B3" s="193" t="s">
        <v>1437</v>
      </c>
    </row>
    <row r="4" s="185" customFormat="1" ht="36" customHeight="1" spans="1:2">
      <c r="A4" s="197" t="s">
        <v>1438</v>
      </c>
      <c r="B4" s="194"/>
    </row>
    <row r="5" s="185" customFormat="1" ht="36" customHeight="1" spans="1:2">
      <c r="A5" s="197" t="s">
        <v>1439</v>
      </c>
      <c r="B5" s="194"/>
    </row>
    <row r="6" s="185" customFormat="1" ht="36" customHeight="1" spans="1:2">
      <c r="A6" s="197" t="s">
        <v>1440</v>
      </c>
      <c r="B6" s="194"/>
    </row>
    <row r="7" s="185" customFormat="1" ht="36" customHeight="1" spans="1:2">
      <c r="A7" s="197" t="s">
        <v>1441</v>
      </c>
      <c r="B7" s="194"/>
    </row>
    <row r="8" s="185" customFormat="1" ht="36" customHeight="1" spans="1:2">
      <c r="A8" s="197" t="s">
        <v>1442</v>
      </c>
      <c r="B8" s="194"/>
    </row>
    <row r="9" s="185" customFormat="1" ht="36" customHeight="1" spans="1:2">
      <c r="A9" s="197" t="s">
        <v>1443</v>
      </c>
      <c r="B9" s="194"/>
    </row>
    <row r="10" s="185" customFormat="1" ht="36" customHeight="1" spans="1:2">
      <c r="A10" s="197" t="s">
        <v>1444</v>
      </c>
      <c r="B10" s="194"/>
    </row>
    <row r="11" s="185" customFormat="1" ht="36" customHeight="1" spans="1:2">
      <c r="A11" s="197" t="s">
        <v>1445</v>
      </c>
      <c r="B11" s="194"/>
    </row>
    <row r="12" s="185" customFormat="1" ht="36" customHeight="1" spans="1:2">
      <c r="A12" s="197" t="s">
        <v>1446</v>
      </c>
      <c r="B12" s="194"/>
    </row>
    <row r="13" s="185" customFormat="1" ht="36" customHeight="1" spans="1:2">
      <c r="A13" s="197" t="s">
        <v>1447</v>
      </c>
      <c r="B13" s="194"/>
    </row>
    <row r="14" s="185" customFormat="1" ht="36" customHeight="1" spans="1:2">
      <c r="A14" s="197" t="s">
        <v>1448</v>
      </c>
      <c r="B14" s="194"/>
    </row>
    <row r="15" s="185" customFormat="1" ht="36" customHeight="1" spans="1:2">
      <c r="A15" s="197" t="s">
        <v>1449</v>
      </c>
      <c r="B15" s="194"/>
    </row>
    <row r="16" s="185" customFormat="1" ht="36" customHeight="1" spans="1:2">
      <c r="A16" s="197" t="s">
        <v>1450</v>
      </c>
      <c r="B16" s="194"/>
    </row>
    <row r="17" s="185" customFormat="1" ht="36" customHeight="1" spans="1:2">
      <c r="A17" s="197" t="s">
        <v>1451</v>
      </c>
      <c r="B17" s="194"/>
    </row>
    <row r="18" s="185" customFormat="1" ht="36" customHeight="1" spans="1:2">
      <c r="A18" s="197" t="s">
        <v>1452</v>
      </c>
      <c r="B18" s="194"/>
    </row>
    <row r="19" s="185" customFormat="1" ht="36" customHeight="1" spans="1:2">
      <c r="A19" s="197" t="s">
        <v>1453</v>
      </c>
      <c r="B19" s="194"/>
    </row>
    <row r="20" s="185" customFormat="1" ht="31" customHeight="1" spans="1:2">
      <c r="A20" s="195" t="s">
        <v>1454</v>
      </c>
      <c r="B20" s="194"/>
    </row>
    <row r="21" ht="36" customHeight="1" spans="1:5">
      <c r="A21" s="196" t="s">
        <v>1406</v>
      </c>
      <c r="B21" s="196"/>
      <c r="C21" s="196"/>
      <c r="D21" s="196"/>
      <c r="E21" s="196"/>
    </row>
  </sheetData>
  <mergeCells count="2">
    <mergeCell ref="A1:B1"/>
    <mergeCell ref="A21:B21"/>
  </mergeCells>
  <conditionalFormatting sqref="B3:G3">
    <cfRule type="cellIs" dxfId="0" priority="2" stopIfTrue="1" operator="lessThanOrEqual">
      <formula>-1</formula>
    </cfRule>
  </conditionalFormatting>
  <conditionalFormatting sqref="C1:G2">
    <cfRule type="cellIs" dxfId="0" priority="3" stopIfTrue="1" operator="greaterThanOrEqual">
      <formula>10</formula>
    </cfRule>
    <cfRule type="cellIs" dxfId="0" priority="4" stopIfTrue="1" operator="lessThanOrEqual">
      <formula>-1</formula>
    </cfRule>
  </conditionalFormatting>
  <conditionalFormatting sqref="B4:G20 F21:G21 B22:G3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showZeros="0" zoomScale="90" zoomScaleNormal="90" workbookViewId="0">
      <pane ySplit="4" topLeftCell="A29" activePane="bottomLeft" state="frozen"/>
      <selection/>
      <selection pane="bottomLeft" activeCell="G33" sqref="G33"/>
    </sheetView>
  </sheetViews>
  <sheetFormatPr defaultColWidth="9" defaultRowHeight="14.25" outlineLevelCol="4"/>
  <cols>
    <col min="1" max="1" width="50.75" style="261" customWidth="1"/>
    <col min="2" max="3" width="21.625" style="261" customWidth="1"/>
    <col min="4" max="4" width="21.625" style="425" customWidth="1"/>
    <col min="5" max="16384" width="9" style="426"/>
  </cols>
  <sheetData>
    <row r="1" s="421" customFormat="1" ht="33" customHeight="1" spans="1:4">
      <c r="A1" s="427" t="s">
        <v>98</v>
      </c>
      <c r="B1" s="301"/>
      <c r="C1" s="301"/>
      <c r="D1" s="302"/>
    </row>
    <row r="2" ht="45" customHeight="1" spans="1:5">
      <c r="A2" s="263" t="s">
        <v>99</v>
      </c>
      <c r="B2" s="263"/>
      <c r="C2" s="263"/>
      <c r="D2" s="263"/>
      <c r="E2" s="421"/>
    </row>
    <row r="3" ht="18.95" customHeight="1" spans="1:5">
      <c r="A3" s="264"/>
      <c r="B3" s="428"/>
      <c r="C3" s="301"/>
      <c r="D3" s="265" t="s">
        <v>100</v>
      </c>
      <c r="E3" s="421"/>
    </row>
    <row r="4" s="422" customFormat="1" ht="45" customHeight="1" spans="1:5">
      <c r="A4" s="429" t="s">
        <v>101</v>
      </c>
      <c r="B4" s="267" t="s">
        <v>102</v>
      </c>
      <c r="C4" s="267" t="s">
        <v>103</v>
      </c>
      <c r="D4" s="429" t="s">
        <v>104</v>
      </c>
      <c r="E4" s="430"/>
    </row>
    <row r="5" ht="36" customHeight="1" spans="1:5">
      <c r="A5" s="404" t="s">
        <v>105</v>
      </c>
      <c r="B5" s="307">
        <f>SUM(B6:B20)</f>
        <v>52235</v>
      </c>
      <c r="C5" s="307">
        <f>SUM(C6:C20)</f>
        <v>52235</v>
      </c>
      <c r="D5" s="304">
        <f>(C5-B5)/B5</f>
        <v>0</v>
      </c>
      <c r="E5" s="431"/>
    </row>
    <row r="6" ht="36" customHeight="1" spans="1:5">
      <c r="A6" s="279" t="s">
        <v>106</v>
      </c>
      <c r="B6" s="306">
        <v>27588</v>
      </c>
      <c r="C6" s="306">
        <v>25716</v>
      </c>
      <c r="D6" s="432">
        <f t="shared" ref="D6:D29" si="0">(C6-B6)/B6</f>
        <v>-0.0678555893866899</v>
      </c>
      <c r="E6" s="431"/>
    </row>
    <row r="7" ht="36" customHeight="1" spans="1:5">
      <c r="A7" s="279" t="s">
        <v>107</v>
      </c>
      <c r="B7" s="306">
        <v>1685</v>
      </c>
      <c r="C7" s="306">
        <v>2166</v>
      </c>
      <c r="D7" s="432">
        <f t="shared" si="0"/>
        <v>0.285459940652819</v>
      </c>
      <c r="E7" s="431"/>
    </row>
    <row r="8" ht="36" customHeight="1" spans="1:5">
      <c r="A8" s="279" t="s">
        <v>108</v>
      </c>
      <c r="B8" s="306">
        <v>661</v>
      </c>
      <c r="C8" s="306">
        <v>771</v>
      </c>
      <c r="D8" s="432">
        <f t="shared" si="0"/>
        <v>0.166414523449319</v>
      </c>
      <c r="E8" s="431"/>
    </row>
    <row r="9" ht="36" customHeight="1" spans="1:5">
      <c r="A9" s="279" t="s">
        <v>109</v>
      </c>
      <c r="B9" s="306">
        <v>405</v>
      </c>
      <c r="C9" s="306">
        <v>615</v>
      </c>
      <c r="D9" s="432">
        <f t="shared" si="0"/>
        <v>0.518518518518518</v>
      </c>
      <c r="E9" s="431"/>
    </row>
    <row r="10" ht="36" customHeight="1" spans="1:5">
      <c r="A10" s="279" t="s">
        <v>110</v>
      </c>
      <c r="B10" s="306">
        <v>3219</v>
      </c>
      <c r="C10" s="306">
        <v>4755</v>
      </c>
      <c r="D10" s="432">
        <f t="shared" si="0"/>
        <v>0.477166821994408</v>
      </c>
      <c r="E10" s="431"/>
    </row>
    <row r="11" ht="36" customHeight="1" spans="1:5">
      <c r="A11" s="279" t="s">
        <v>111</v>
      </c>
      <c r="B11" s="306">
        <v>928</v>
      </c>
      <c r="C11" s="306">
        <v>700</v>
      </c>
      <c r="D11" s="432">
        <f t="shared" si="0"/>
        <v>-0.245689655172414</v>
      </c>
      <c r="E11" s="431"/>
    </row>
    <row r="12" ht="36" customHeight="1" spans="1:5">
      <c r="A12" s="279" t="s">
        <v>112</v>
      </c>
      <c r="B12" s="306">
        <v>1402</v>
      </c>
      <c r="C12" s="306">
        <v>1446</v>
      </c>
      <c r="D12" s="432">
        <f t="shared" si="0"/>
        <v>0.0313837375178317</v>
      </c>
      <c r="E12" s="431"/>
    </row>
    <row r="13" ht="36" customHeight="1" spans="1:5">
      <c r="A13" s="279" t="s">
        <v>113</v>
      </c>
      <c r="B13" s="306">
        <v>570</v>
      </c>
      <c r="C13" s="306">
        <v>603</v>
      </c>
      <c r="D13" s="432">
        <f t="shared" si="0"/>
        <v>0.0578947368421053</v>
      </c>
      <c r="E13" s="431"/>
    </row>
    <row r="14" ht="36" customHeight="1" spans="1:5">
      <c r="A14" s="279" t="s">
        <v>114</v>
      </c>
      <c r="B14" s="306">
        <v>4315</v>
      </c>
      <c r="C14" s="306">
        <v>4500</v>
      </c>
      <c r="D14" s="432">
        <f t="shared" si="0"/>
        <v>0.0428736964078795</v>
      </c>
      <c r="E14" s="431"/>
    </row>
    <row r="15" ht="36" customHeight="1" spans="1:5">
      <c r="A15" s="279" t="s">
        <v>115</v>
      </c>
      <c r="B15" s="306">
        <v>788</v>
      </c>
      <c r="C15" s="306">
        <v>820</v>
      </c>
      <c r="D15" s="432">
        <f t="shared" si="0"/>
        <v>0.0406091370558376</v>
      </c>
      <c r="E15" s="431"/>
    </row>
    <row r="16" ht="36" customHeight="1" spans="1:5">
      <c r="A16" s="279" t="s">
        <v>116</v>
      </c>
      <c r="B16" s="306">
        <v>52</v>
      </c>
      <c r="C16" s="306">
        <v>70</v>
      </c>
      <c r="D16" s="432">
        <f t="shared" si="0"/>
        <v>0.346153846153846</v>
      </c>
      <c r="E16" s="431"/>
    </row>
    <row r="17" ht="36" customHeight="1" spans="1:5">
      <c r="A17" s="279" t="s">
        <v>117</v>
      </c>
      <c r="B17" s="306">
        <v>5561</v>
      </c>
      <c r="C17" s="306">
        <v>5113</v>
      </c>
      <c r="D17" s="432">
        <f t="shared" si="0"/>
        <v>-0.0805610501708326</v>
      </c>
      <c r="E17" s="431"/>
    </row>
    <row r="18" ht="36" customHeight="1" spans="1:5">
      <c r="A18" s="279" t="s">
        <v>118</v>
      </c>
      <c r="B18" s="306">
        <v>4803</v>
      </c>
      <c r="C18" s="306">
        <v>4900</v>
      </c>
      <c r="D18" s="432">
        <f t="shared" si="0"/>
        <v>0.0201957110139496</v>
      </c>
      <c r="E18" s="431"/>
    </row>
    <row r="19" ht="36" customHeight="1" spans="1:5">
      <c r="A19" s="279" t="s">
        <v>119</v>
      </c>
      <c r="B19" s="306">
        <v>53</v>
      </c>
      <c r="C19" s="306">
        <v>60</v>
      </c>
      <c r="D19" s="432">
        <f t="shared" si="0"/>
        <v>0.132075471698113</v>
      </c>
      <c r="E19" s="431"/>
    </row>
    <row r="20" ht="36" customHeight="1" spans="1:5">
      <c r="A20" s="279" t="s">
        <v>120</v>
      </c>
      <c r="B20" s="306">
        <v>205</v>
      </c>
      <c r="C20" s="306"/>
      <c r="D20" s="432"/>
      <c r="E20" s="431"/>
    </row>
    <row r="21" ht="36" customHeight="1" spans="1:5">
      <c r="A21" s="404" t="s">
        <v>121</v>
      </c>
      <c r="B21" s="307">
        <f>SUM(B22:B29)</f>
        <v>33628</v>
      </c>
      <c r="C21" s="307">
        <f>SUM(C22:C29)</f>
        <v>36765</v>
      </c>
      <c r="D21" s="304">
        <f t="shared" si="0"/>
        <v>0.0932853574402284</v>
      </c>
      <c r="E21" s="431"/>
    </row>
    <row r="22" ht="36" customHeight="1" spans="1:5">
      <c r="A22" s="279" t="s">
        <v>122</v>
      </c>
      <c r="B22" s="306">
        <v>2083</v>
      </c>
      <c r="C22" s="306">
        <v>1729</v>
      </c>
      <c r="D22" s="432">
        <f t="shared" si="0"/>
        <v>-0.169947191550648</v>
      </c>
      <c r="E22" s="431"/>
    </row>
    <row r="23" ht="36" customHeight="1" spans="1:5">
      <c r="A23" s="401" t="s">
        <v>123</v>
      </c>
      <c r="B23" s="306">
        <v>774</v>
      </c>
      <c r="C23" s="306">
        <v>2648</v>
      </c>
      <c r="D23" s="432">
        <f t="shared" si="0"/>
        <v>2.42118863049096</v>
      </c>
      <c r="E23" s="431"/>
    </row>
    <row r="24" ht="36" customHeight="1" spans="1:5">
      <c r="A24" s="279" t="s">
        <v>124</v>
      </c>
      <c r="B24" s="306">
        <v>1247</v>
      </c>
      <c r="C24" s="306">
        <v>1500</v>
      </c>
      <c r="D24" s="432">
        <f t="shared" si="0"/>
        <v>0.202886928628709</v>
      </c>
      <c r="E24" s="431"/>
    </row>
    <row r="25" ht="36" customHeight="1" spans="1:5">
      <c r="A25" s="279" t="s">
        <v>125</v>
      </c>
      <c r="B25" s="306"/>
      <c r="C25" s="306"/>
      <c r="D25" s="432"/>
      <c r="E25" s="431"/>
    </row>
    <row r="26" ht="36" customHeight="1" spans="1:5">
      <c r="A26" s="279" t="s">
        <v>126</v>
      </c>
      <c r="B26" s="306">
        <v>28455</v>
      </c>
      <c r="C26" s="306">
        <f>29438-300</f>
        <v>29138</v>
      </c>
      <c r="D26" s="432">
        <f t="shared" si="0"/>
        <v>0.024002811456686</v>
      </c>
      <c r="E26" s="431"/>
    </row>
    <row r="27" ht="36" customHeight="1" spans="1:5">
      <c r="A27" s="279" t="s">
        <v>127</v>
      </c>
      <c r="B27" s="306">
        <v>151</v>
      </c>
      <c r="C27" s="306">
        <v>150</v>
      </c>
      <c r="D27" s="432">
        <f t="shared" si="0"/>
        <v>-0.00662251655629139</v>
      </c>
      <c r="E27" s="431"/>
    </row>
    <row r="28" ht="36" customHeight="1" spans="1:5">
      <c r="A28" s="279" t="s">
        <v>128</v>
      </c>
      <c r="B28" s="306">
        <v>830</v>
      </c>
      <c r="C28" s="306">
        <v>1500</v>
      </c>
      <c r="D28" s="432">
        <f t="shared" si="0"/>
        <v>0.807228915662651</v>
      </c>
      <c r="E28" s="431"/>
    </row>
    <row r="29" ht="36" customHeight="1" spans="1:5">
      <c r="A29" s="279" t="s">
        <v>129</v>
      </c>
      <c r="B29" s="306">
        <v>88</v>
      </c>
      <c r="C29" s="306">
        <v>100</v>
      </c>
      <c r="D29" s="432">
        <f t="shared" si="0"/>
        <v>0.136363636363636</v>
      </c>
      <c r="E29" s="431"/>
    </row>
    <row r="30" ht="36" customHeight="1" spans="1:5">
      <c r="A30" s="279"/>
      <c r="B30" s="306"/>
      <c r="C30" s="306"/>
      <c r="D30" s="304"/>
      <c r="E30" s="431"/>
    </row>
    <row r="31" s="423" customFormat="1" ht="36" customHeight="1" spans="1:5">
      <c r="A31" s="402" t="s">
        <v>130</v>
      </c>
      <c r="B31" s="307">
        <f>B5+B21</f>
        <v>85863</v>
      </c>
      <c r="C31" s="307">
        <f>C5+C21</f>
        <v>89000</v>
      </c>
      <c r="D31" s="304">
        <f>(C31-B31)/B31</f>
        <v>0.0365349452034054</v>
      </c>
      <c r="E31" s="431"/>
    </row>
    <row r="32" ht="36" customHeight="1" spans="1:5">
      <c r="A32" s="278" t="s">
        <v>131</v>
      </c>
      <c r="B32" s="307">
        <v>14900</v>
      </c>
      <c r="C32" s="307">
        <v>21485</v>
      </c>
      <c r="D32" s="304">
        <f t="shared" ref="D32:D40" si="1">(C32-B32)/B32</f>
        <v>0.441946308724832</v>
      </c>
      <c r="E32" s="431"/>
    </row>
    <row r="33" ht="36" customHeight="1" spans="1:5">
      <c r="A33" s="404" t="s">
        <v>132</v>
      </c>
      <c r="B33" s="307">
        <f>SUM(B34:B39)</f>
        <v>271283</v>
      </c>
      <c r="C33" s="307">
        <f>SUM(C34:C39)</f>
        <v>282400</v>
      </c>
      <c r="D33" s="304">
        <f t="shared" si="1"/>
        <v>0.0409793462915111</v>
      </c>
      <c r="E33" s="431"/>
    </row>
    <row r="34" ht="36" customHeight="1" spans="1:5">
      <c r="A34" s="279" t="s">
        <v>133</v>
      </c>
      <c r="B34" s="306">
        <v>7156</v>
      </c>
      <c r="C34" s="306">
        <v>7156</v>
      </c>
      <c r="D34" s="432">
        <f t="shared" si="1"/>
        <v>0</v>
      </c>
      <c r="E34" s="431"/>
    </row>
    <row r="35" ht="36" customHeight="1" spans="1:5">
      <c r="A35" s="279" t="s">
        <v>134</v>
      </c>
      <c r="B35" s="306">
        <f>124508+53463</f>
        <v>177971</v>
      </c>
      <c r="C35" s="306">
        <f>99997+154165</f>
        <v>254162</v>
      </c>
      <c r="D35" s="432">
        <f t="shared" si="1"/>
        <v>0.42810907395025</v>
      </c>
      <c r="E35" s="431"/>
    </row>
    <row r="36" ht="36" customHeight="1" spans="1:5">
      <c r="A36" s="279" t="s">
        <v>135</v>
      </c>
      <c r="B36" s="306">
        <v>479</v>
      </c>
      <c r="C36" s="306"/>
      <c r="D36" s="432"/>
      <c r="E36" s="431"/>
    </row>
    <row r="37" ht="36" customHeight="1" spans="1:5">
      <c r="A37" s="279" t="s">
        <v>136</v>
      </c>
      <c r="B37" s="306">
        <v>84198</v>
      </c>
      <c r="C37" s="306">
        <f>19697+300</f>
        <v>19997</v>
      </c>
      <c r="D37" s="432">
        <f t="shared" si="1"/>
        <v>-0.762500296919167</v>
      </c>
      <c r="E37" s="431"/>
    </row>
    <row r="38" s="424" customFormat="1" ht="36" customHeight="1" spans="1:5">
      <c r="A38" s="280" t="s">
        <v>137</v>
      </c>
      <c r="B38" s="306"/>
      <c r="C38" s="306"/>
      <c r="D38" s="432"/>
      <c r="E38" s="431"/>
    </row>
    <row r="39" s="424" customFormat="1" ht="36" customHeight="1" spans="1:5">
      <c r="A39" s="280" t="s">
        <v>138</v>
      </c>
      <c r="B39" s="306">
        <v>1479</v>
      </c>
      <c r="C39" s="306">
        <v>1085</v>
      </c>
      <c r="D39" s="432">
        <f t="shared" si="1"/>
        <v>-0.266396213657877</v>
      </c>
      <c r="E39" s="431"/>
    </row>
    <row r="40" ht="36" customHeight="1" spans="1:5">
      <c r="A40" s="433" t="s">
        <v>139</v>
      </c>
      <c r="B40" s="307">
        <f>B31+B32+B33</f>
        <v>372046</v>
      </c>
      <c r="C40" s="307">
        <f>C31+C32+C33</f>
        <v>392885</v>
      </c>
      <c r="D40" s="304">
        <f t="shared" si="1"/>
        <v>0.0560118910027255</v>
      </c>
      <c r="E40" s="431"/>
    </row>
  </sheetData>
  <mergeCells count="1">
    <mergeCell ref="A2:D2"/>
  </mergeCells>
  <conditionalFormatting sqref="D3:E3">
    <cfRule type="cellIs" dxfId="0" priority="35" stopIfTrue="1" operator="lessThanOrEqual">
      <formula>-1</formula>
    </cfRule>
  </conditionalFormatting>
  <conditionalFormatting sqref="A32">
    <cfRule type="expression" dxfId="1" priority="41" stopIfTrue="1">
      <formula>"len($A:$A)=3"</formula>
    </cfRule>
  </conditionalFormatting>
  <conditionalFormatting sqref="E32">
    <cfRule type="cellIs" dxfId="2" priority="56" stopIfTrue="1" operator="lessThan">
      <formula>0</formula>
    </cfRule>
    <cfRule type="cellIs" dxfId="0" priority="57" stopIfTrue="1" operator="greaterThan">
      <formula>5</formula>
    </cfRule>
  </conditionalFormatting>
  <conditionalFormatting sqref="A5:A100">
    <cfRule type="expression" dxfId="1" priority="46" stopIfTrue="1">
      <formula>"len($A:$A)=3"</formula>
    </cfRule>
  </conditionalFormatting>
  <conditionalFormatting sqref="A8:A10">
    <cfRule type="expression" dxfId="1" priority="49" stopIfTrue="1">
      <formula>"len($A:$A)=3"</formula>
    </cfRule>
  </conditionalFormatting>
  <conditionalFormatting sqref="A33:A36">
    <cfRule type="expression" dxfId="1" priority="10" stopIfTrue="1">
      <formula>"len($A:$A)=3"</formula>
    </cfRule>
  </conditionalFormatting>
  <conditionalFormatting sqref="A34:A36">
    <cfRule type="expression" dxfId="1" priority="8" stopIfTrue="1">
      <formula>"len($A:$A)=3"</formula>
    </cfRule>
  </conditionalFormatting>
  <conditionalFormatting sqref="A36:A38">
    <cfRule type="expression" dxfId="1" priority="6" stopIfTrue="1">
      <formula>"len($A:$A)=3"</formula>
    </cfRule>
  </conditionalFormatting>
  <conditionalFormatting sqref="A38:A40">
    <cfRule type="expression" dxfId="1" priority="4" stopIfTrue="1">
      <formula>"len($A:$A)=3"</formula>
    </cfRule>
    <cfRule type="expression" dxfId="1" priority="5" stopIfTrue="1">
      <formula>"len($A:$A)=3"</formula>
    </cfRule>
  </conditionalFormatting>
  <conditionalFormatting sqref="E5:E40">
    <cfRule type="cellIs" dxfId="2" priority="33" stopIfTrue="1" operator="lessThan">
      <formula>0</formula>
    </cfRule>
    <cfRule type="cellIs" dxfId="2" priority="34" stopIfTrue="1" operator="lessThan">
      <formula>0</formula>
    </cfRule>
  </conditionalFormatting>
  <conditionalFormatting sqref="A5:A9 A32 A40">
    <cfRule type="expression" dxfId="1" priority="55" stopIfTrue="1">
      <formula>"len($A:$A)=3"</formula>
    </cfRule>
  </conditionalFormatting>
  <conditionalFormatting sqref="B5:E29 B30:C100 E30:E100 D30:D40">
    <cfRule type="expression" dxfId="1" priority="27" stopIfTrue="1">
      <formula>"len($A:$A)=3"</formula>
    </cfRule>
  </conditionalFormatting>
  <conditionalFormatting sqref="B5:E5 B6:C9 E6:E9 D6:D40">
    <cfRule type="expression" dxfId="1" priority="30" stopIfTrue="1">
      <formula>"len($A:$A)=3"</formula>
    </cfRule>
  </conditionalFormatting>
  <conditionalFormatting sqref="D5:E29 C6:C20 C22:C100 E30:E100 D30:D40">
    <cfRule type="expression" dxfId="1" priority="16" stopIfTrue="1">
      <formula>"len($A:$A)=3"</formula>
    </cfRule>
  </conditionalFormatting>
  <conditionalFormatting sqref="D5:E5 C6:C9 E6:E9 D6:D40">
    <cfRule type="expression" dxfId="1" priority="19" stopIfTrue="1">
      <formula>"len($A:$A)=3"</formula>
    </cfRule>
  </conditionalFormatting>
  <conditionalFormatting sqref="B8:C10 E8:E10">
    <cfRule type="expression" dxfId="1" priority="28" stopIfTrue="1">
      <formula>"len($A:$A)=3"</formula>
    </cfRule>
  </conditionalFormatting>
  <conditionalFormatting sqref="C8:C10 E8:E10">
    <cfRule type="expression" dxfId="1" priority="17" stopIfTrue="1">
      <formula>"len($A:$A)=3"</formula>
    </cfRule>
  </conditionalFormatting>
  <conditionalFormatting sqref="B32:C36 E32:E36">
    <cfRule type="expression" dxfId="1" priority="31" stopIfTrue="1">
      <formula>"len($A:$A)=3"</formula>
    </cfRule>
  </conditionalFormatting>
  <conditionalFormatting sqref="B32:C32 E32">
    <cfRule type="expression" dxfId="1" priority="26" stopIfTrue="1">
      <formula>"len($A:$A)=3"</formula>
    </cfRule>
  </conditionalFormatting>
  <conditionalFormatting sqref="C32 E32">
    <cfRule type="expression" dxfId="1" priority="15" stopIfTrue="1">
      <formula>"len($A:$A)=3"</formula>
    </cfRule>
  </conditionalFormatting>
  <conditionalFormatting sqref="C32 E32 C34:C36 E34:E36">
    <cfRule type="expression" dxfId="1" priority="20" stopIfTrue="1">
      <formula>"len($A:$A)=3"</formula>
    </cfRule>
  </conditionalFormatting>
  <conditionalFormatting sqref="A39:A40 A33:A36">
    <cfRule type="expression" dxfId="1" priority="9" stopIfTrue="1">
      <formula>"len($A:$A)=3"</formula>
    </cfRule>
  </conditionalFormatting>
  <conditionalFormatting sqref="B33:C36 E33:E36">
    <cfRule type="expression" dxfId="1" priority="25" stopIfTrue="1">
      <formula>"len($A:$A)=3"</formula>
    </cfRule>
  </conditionalFormatting>
  <conditionalFormatting sqref="B34:C36 E34:E36">
    <cfRule type="expression" dxfId="1" priority="24" stopIfTrue="1">
      <formula>"len($A:$A)=3"</formula>
    </cfRule>
  </conditionalFormatting>
  <conditionalFormatting sqref="C34:C36 E34:E36">
    <cfRule type="expression" dxfId="1" priority="13" stopIfTrue="1">
      <formula>"len($A:$A)=3"</formula>
    </cfRule>
  </conditionalFormatting>
  <conditionalFormatting sqref="A40 A36:C36 E36">
    <cfRule type="expression" dxfId="1" priority="53" stopIfTrue="1">
      <formula>"len($A:$A)=3"</formula>
    </cfRule>
  </conditionalFormatting>
  <conditionalFormatting sqref="B36:C38 E36:E38">
    <cfRule type="expression" dxfId="1" priority="22" stopIfTrue="1">
      <formula>"len($A:$A)=3"</formula>
    </cfRule>
  </conditionalFormatting>
  <conditionalFormatting sqref="C36:C38 E36:E38">
    <cfRule type="expression" dxfId="1" priority="11" stopIfTrue="1">
      <formula>"len($A:$A)=3"</formula>
    </cfRule>
  </conditionalFormatting>
  <conditionalFormatting sqref="B38:C40 E38:E40">
    <cfRule type="expression" dxfId="1" priority="32" stopIfTrue="1">
      <formula>"len($A:$A)=3"</formula>
    </cfRule>
  </conditionalFormatting>
  <conditionalFormatting sqref="C38:C39 E38:E40">
    <cfRule type="expression" dxfId="1" priority="21" stopIfTrue="1">
      <formula>"len($A:$A)=3"</formula>
    </cfRule>
  </conditionalFormatting>
  <conditionalFormatting sqref="B39:C40 E39:E40">
    <cfRule type="expression" dxfId="1" priority="29" stopIfTrue="1">
      <formula>"len($A:$A)=3"</formula>
    </cfRule>
  </conditionalFormatting>
  <conditionalFormatting sqref="C39 E39:E40">
    <cfRule type="expression" dxfId="1" priority="18"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21"/>
  <sheetViews>
    <sheetView workbookViewId="0">
      <selection activeCell="D15" sqref="D15"/>
    </sheetView>
  </sheetViews>
  <sheetFormatPr defaultColWidth="9" defaultRowHeight="14.25"/>
  <cols>
    <col min="1" max="1" width="46.625" style="185" customWidth="1"/>
    <col min="2" max="2" width="38" style="187" customWidth="1"/>
    <col min="3" max="16371" width="9" style="185"/>
    <col min="16372" max="16373" width="35.625" style="185"/>
    <col min="16374" max="16374" width="9" style="185"/>
    <col min="16375" max="16384" width="9" style="188"/>
  </cols>
  <sheetData>
    <row r="1" s="185" customFormat="1" ht="45" customHeight="1" spans="1:2">
      <c r="A1" s="189" t="s">
        <v>1455</v>
      </c>
      <c r="B1" s="190"/>
    </row>
    <row r="2" s="185" customFormat="1" ht="20.1" customHeight="1" spans="1:2">
      <c r="A2" s="191"/>
      <c r="B2" s="192" t="s">
        <v>100</v>
      </c>
    </row>
    <row r="3" s="186" customFormat="1" ht="45" customHeight="1" spans="1:2">
      <c r="A3" s="193" t="s">
        <v>1456</v>
      </c>
      <c r="B3" s="193" t="s">
        <v>1437</v>
      </c>
    </row>
    <row r="4" s="185" customFormat="1" ht="36" customHeight="1" spans="1:2">
      <c r="A4" s="194"/>
      <c r="B4" s="194"/>
    </row>
    <row r="5" s="185" customFormat="1" ht="36" customHeight="1" spans="1:2">
      <c r="A5" s="194"/>
      <c r="B5" s="194"/>
    </row>
    <row r="6" s="185" customFormat="1" ht="36" customHeight="1" spans="1:2">
      <c r="A6" s="194"/>
      <c r="B6" s="194"/>
    </row>
    <row r="7" s="185" customFormat="1" ht="36" customHeight="1" spans="1:2">
      <c r="A7" s="194"/>
      <c r="B7" s="194"/>
    </row>
    <row r="8" s="185" customFormat="1" ht="36" customHeight="1" spans="1:2">
      <c r="A8" s="194"/>
      <c r="B8" s="194"/>
    </row>
    <row r="9" s="185" customFormat="1" ht="36" customHeight="1" spans="1:2">
      <c r="A9" s="194"/>
      <c r="B9" s="194"/>
    </row>
    <row r="10" s="185" customFormat="1" ht="36" customHeight="1" spans="1:2">
      <c r="A10" s="194"/>
      <c r="B10" s="194"/>
    </row>
    <row r="11" s="185" customFormat="1" ht="36" customHeight="1" spans="1:2">
      <c r="A11" s="194"/>
      <c r="B11" s="194"/>
    </row>
    <row r="12" s="185" customFormat="1" ht="36" customHeight="1" spans="1:2">
      <c r="A12" s="194"/>
      <c r="B12" s="194"/>
    </row>
    <row r="13" s="185" customFormat="1" ht="36" customHeight="1" spans="1:2">
      <c r="A13" s="194"/>
      <c r="B13" s="194"/>
    </row>
    <row r="14" s="185" customFormat="1" ht="36" customHeight="1" spans="1:2">
      <c r="A14" s="194"/>
      <c r="B14" s="194"/>
    </row>
    <row r="15" s="185" customFormat="1" ht="36" customHeight="1" spans="1:2">
      <c r="A15" s="194"/>
      <c r="B15" s="194"/>
    </row>
    <row r="16" s="185" customFormat="1" ht="36" customHeight="1" spans="1:2">
      <c r="A16" s="194"/>
      <c r="B16" s="194"/>
    </row>
    <row r="17" s="185" customFormat="1" ht="36" customHeight="1" spans="1:2">
      <c r="A17" s="194"/>
      <c r="B17" s="194"/>
    </row>
    <row r="18" s="185" customFormat="1" ht="36" customHeight="1" spans="1:2">
      <c r="A18" s="194"/>
      <c r="B18" s="194"/>
    </row>
    <row r="19" s="185" customFormat="1" ht="31" customHeight="1" spans="1:2">
      <c r="A19" s="195" t="s">
        <v>1454</v>
      </c>
      <c r="B19" s="194"/>
    </row>
    <row r="20" s="185" customFormat="1" ht="39" customHeight="1" spans="1:16377">
      <c r="A20" s="196" t="s">
        <v>1406</v>
      </c>
      <c r="B20" s="196"/>
      <c r="XEU20" s="188"/>
      <c r="XEV20" s="188"/>
      <c r="XEW20" s="188"/>
    </row>
    <row r="21" s="185" customFormat="1" spans="2:16377">
      <c r="B21" s="187"/>
      <c r="XEU21" s="188"/>
      <c r="XEV21" s="188"/>
      <c r="XEW21" s="188"/>
    </row>
  </sheetData>
  <mergeCells count="2">
    <mergeCell ref="A1:B1"/>
    <mergeCell ref="A20:B20"/>
  </mergeCells>
  <conditionalFormatting sqref="B3:G3">
    <cfRule type="cellIs" dxfId="0" priority="2" stopIfTrue="1" operator="lessThanOrEqual">
      <formula>-1</formula>
    </cfRule>
  </conditionalFormatting>
  <conditionalFormatting sqref="A4:G4 C5:G9 B5:B19 A5:A18">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showZeros="0" zoomScale="115" zoomScaleNormal="115" workbookViewId="0">
      <selection activeCell="J39" sqref="J39"/>
    </sheetView>
  </sheetViews>
  <sheetFormatPr defaultColWidth="9" defaultRowHeight="14.25" outlineLevelCol="3"/>
  <cols>
    <col min="1" max="1" width="50.75" style="173" customWidth="1"/>
    <col min="2" max="4" width="21.625" style="173" customWidth="1"/>
    <col min="5" max="16384" width="9" style="173"/>
  </cols>
  <sheetData>
    <row r="1" ht="45" customHeight="1" spans="1:4">
      <c r="A1" s="174" t="s">
        <v>1457</v>
      </c>
      <c r="B1" s="174"/>
      <c r="C1" s="174"/>
      <c r="D1" s="174"/>
    </row>
    <row r="2" s="179" customFormat="1" ht="20.1" customHeight="1" spans="1:4">
      <c r="A2" s="180"/>
      <c r="B2" s="181"/>
      <c r="C2" s="182"/>
      <c r="D2" s="183" t="s">
        <v>100</v>
      </c>
    </row>
    <row r="3" ht="45" customHeight="1" spans="1:4">
      <c r="A3" s="184" t="s">
        <v>1458</v>
      </c>
      <c r="B3" s="152" t="s">
        <v>1459</v>
      </c>
      <c r="C3" s="153" t="s">
        <v>103</v>
      </c>
      <c r="D3" s="153" t="s">
        <v>1460</v>
      </c>
    </row>
    <row r="4" ht="36" customHeight="1" spans="1:4">
      <c r="A4" s="154" t="s">
        <v>1461</v>
      </c>
      <c r="B4" s="155">
        <v>30901</v>
      </c>
      <c r="C4" s="156">
        <v>29891</v>
      </c>
      <c r="D4" s="157">
        <f>(C4-B4)/B4</f>
        <v>-0.032685026374551</v>
      </c>
    </row>
    <row r="5" ht="36" customHeight="1" spans="1:4">
      <c r="A5" s="158" t="s">
        <v>1462</v>
      </c>
      <c r="B5" s="159">
        <v>29670</v>
      </c>
      <c r="C5" s="160">
        <v>29215</v>
      </c>
      <c r="D5" s="157">
        <f t="shared" ref="D5:D17" si="0">(C5-B5)/B5</f>
        <v>-0.0153353555780249</v>
      </c>
    </row>
    <row r="6" ht="36" customHeight="1" spans="1:4">
      <c r="A6" s="158" t="s">
        <v>1463</v>
      </c>
      <c r="B6" s="159">
        <v>85</v>
      </c>
      <c r="C6" s="160">
        <v>108</v>
      </c>
      <c r="D6" s="157">
        <f t="shared" si="0"/>
        <v>0.270588235294118</v>
      </c>
    </row>
    <row r="7" s="172" customFormat="1" ht="36" customHeight="1" spans="1:4">
      <c r="A7" s="158" t="s">
        <v>1464</v>
      </c>
      <c r="B7" s="161">
        <v>577</v>
      </c>
      <c r="C7" s="162"/>
      <c r="D7" s="157">
        <f t="shared" si="0"/>
        <v>-1</v>
      </c>
    </row>
    <row r="8" ht="36" customHeight="1" spans="1:4">
      <c r="A8" s="154" t="s">
        <v>1465</v>
      </c>
      <c r="B8" s="155">
        <v>12002</v>
      </c>
      <c r="C8" s="156">
        <v>14762</v>
      </c>
      <c r="D8" s="157">
        <f t="shared" si="0"/>
        <v>0.229961673054491</v>
      </c>
    </row>
    <row r="9" ht="36" customHeight="1" spans="1:4">
      <c r="A9" s="158" t="s">
        <v>1462</v>
      </c>
      <c r="B9" s="159">
        <v>10371</v>
      </c>
      <c r="C9" s="160">
        <v>13485</v>
      </c>
      <c r="D9" s="157">
        <f t="shared" si="0"/>
        <v>0.300260341336419</v>
      </c>
    </row>
    <row r="10" ht="36" customHeight="1" spans="1:4">
      <c r="A10" s="158" t="s">
        <v>1463</v>
      </c>
      <c r="B10" s="159">
        <v>22</v>
      </c>
      <c r="C10" s="160">
        <v>19</v>
      </c>
      <c r="D10" s="157">
        <f t="shared" si="0"/>
        <v>-0.136363636363636</v>
      </c>
    </row>
    <row r="11" ht="36" customHeight="1" spans="1:4">
      <c r="A11" s="158" t="s">
        <v>1464</v>
      </c>
      <c r="B11" s="159">
        <v>904</v>
      </c>
      <c r="C11" s="160">
        <v>904</v>
      </c>
      <c r="D11" s="157">
        <f t="shared" si="0"/>
        <v>0</v>
      </c>
    </row>
    <row r="12" ht="36" customHeight="1" spans="1:4">
      <c r="A12" s="154" t="s">
        <v>1466</v>
      </c>
      <c r="B12" s="155">
        <v>1936</v>
      </c>
      <c r="C12" s="156">
        <v>1996</v>
      </c>
      <c r="D12" s="157">
        <f t="shared" si="0"/>
        <v>0.0309917355371901</v>
      </c>
    </row>
    <row r="13" ht="36" customHeight="1" spans="1:4">
      <c r="A13" s="158" t="s">
        <v>1462</v>
      </c>
      <c r="B13" s="159">
        <v>1926</v>
      </c>
      <c r="C13" s="160">
        <v>1994</v>
      </c>
      <c r="D13" s="157">
        <f t="shared" si="0"/>
        <v>0.0353063343717549</v>
      </c>
    </row>
    <row r="14" ht="36" customHeight="1" spans="1:4">
      <c r="A14" s="158" t="s">
        <v>1463</v>
      </c>
      <c r="B14" s="159">
        <v>1</v>
      </c>
      <c r="C14" s="160">
        <v>1</v>
      </c>
      <c r="D14" s="157">
        <f t="shared" si="0"/>
        <v>0</v>
      </c>
    </row>
    <row r="15" ht="36" customHeight="1" spans="1:4">
      <c r="A15" s="154" t="s">
        <v>1467</v>
      </c>
      <c r="B15" s="155">
        <v>14901</v>
      </c>
      <c r="C15" s="156">
        <v>15955</v>
      </c>
      <c r="D15" s="157">
        <f t="shared" si="0"/>
        <v>0.0707335078182672</v>
      </c>
    </row>
    <row r="16" ht="36" customHeight="1" spans="1:4">
      <c r="A16" s="158" t="s">
        <v>1462</v>
      </c>
      <c r="B16" s="163">
        <v>14821</v>
      </c>
      <c r="C16" s="164">
        <v>15851</v>
      </c>
      <c r="D16" s="157">
        <f t="shared" si="0"/>
        <v>0.0694959854260846</v>
      </c>
    </row>
    <row r="17" ht="36" customHeight="1" spans="1:4">
      <c r="A17" s="158" t="s">
        <v>1463</v>
      </c>
      <c r="B17" s="165">
        <v>64</v>
      </c>
      <c r="C17" s="166">
        <v>97</v>
      </c>
      <c r="D17" s="157">
        <f t="shared" si="0"/>
        <v>0.515625</v>
      </c>
    </row>
    <row r="18" ht="36" customHeight="1" spans="1:4">
      <c r="A18" s="158" t="s">
        <v>1464</v>
      </c>
      <c r="B18" s="167">
        <v>0</v>
      </c>
      <c r="C18" s="168"/>
      <c r="D18" s="157"/>
    </row>
    <row r="19" ht="36" customHeight="1" spans="1:4">
      <c r="A19" s="154" t="s">
        <v>1468</v>
      </c>
      <c r="B19" s="155">
        <v>934</v>
      </c>
      <c r="C19" s="156">
        <v>939</v>
      </c>
      <c r="D19" s="157">
        <f t="shared" ref="D19:D41" si="1">(C19-B19)/B19</f>
        <v>0.00535331905781585</v>
      </c>
    </row>
    <row r="20" ht="36" customHeight="1" spans="1:4">
      <c r="A20" s="158" t="s">
        <v>1462</v>
      </c>
      <c r="B20" s="159">
        <v>933</v>
      </c>
      <c r="C20" s="160">
        <v>938</v>
      </c>
      <c r="D20" s="157">
        <f t="shared" si="1"/>
        <v>0.00535905680600214</v>
      </c>
    </row>
    <row r="21" ht="36" customHeight="1" spans="1:4">
      <c r="A21" s="158" t="s">
        <v>1463</v>
      </c>
      <c r="B21" s="159">
        <v>2</v>
      </c>
      <c r="C21" s="160">
        <v>1</v>
      </c>
      <c r="D21" s="157">
        <f t="shared" si="1"/>
        <v>-0.5</v>
      </c>
    </row>
    <row r="22" ht="36" customHeight="1" spans="1:4">
      <c r="A22" s="158" t="s">
        <v>1464</v>
      </c>
      <c r="B22" s="169"/>
      <c r="C22" s="169"/>
      <c r="D22" s="157"/>
    </row>
    <row r="23" ht="36" customHeight="1" spans="1:4">
      <c r="A23" s="154" t="s">
        <v>1469</v>
      </c>
      <c r="B23" s="156">
        <v>7205</v>
      </c>
      <c r="C23" s="156">
        <v>7801</v>
      </c>
      <c r="D23" s="157">
        <f t="shared" si="1"/>
        <v>0.0827203331020125</v>
      </c>
    </row>
    <row r="24" ht="36" customHeight="1" spans="1:4">
      <c r="A24" s="158" t="s">
        <v>1462</v>
      </c>
      <c r="B24" s="169">
        <v>1739</v>
      </c>
      <c r="C24" s="169">
        <v>1885</v>
      </c>
      <c r="D24" s="157">
        <f t="shared" si="1"/>
        <v>0.0839562967222542</v>
      </c>
    </row>
    <row r="25" ht="36" customHeight="1" spans="1:4">
      <c r="A25" s="158" t="s">
        <v>1463</v>
      </c>
      <c r="B25" s="169">
        <v>471</v>
      </c>
      <c r="C25" s="169">
        <v>330</v>
      </c>
      <c r="D25" s="157">
        <f t="shared" si="1"/>
        <v>-0.299363057324841</v>
      </c>
    </row>
    <row r="26" ht="36" customHeight="1" spans="1:4">
      <c r="A26" s="158" t="s">
        <v>1464</v>
      </c>
      <c r="B26" s="169">
        <v>4906</v>
      </c>
      <c r="C26" s="169">
        <v>5309</v>
      </c>
      <c r="D26" s="157">
        <f t="shared" si="1"/>
        <v>0.0821443130860171</v>
      </c>
    </row>
    <row r="27" ht="36" customHeight="1" spans="1:4">
      <c r="A27" s="154" t="s">
        <v>1470</v>
      </c>
      <c r="B27" s="156">
        <v>12825</v>
      </c>
      <c r="C27" s="156">
        <v>7975</v>
      </c>
      <c r="D27" s="157">
        <f t="shared" si="1"/>
        <v>-0.378167641325536</v>
      </c>
    </row>
    <row r="28" ht="36" customHeight="1" spans="1:4">
      <c r="A28" s="158" t="s">
        <v>1462</v>
      </c>
      <c r="B28" s="169">
        <v>12437</v>
      </c>
      <c r="C28" s="169">
        <v>7557</v>
      </c>
      <c r="D28" s="157">
        <f t="shared" si="1"/>
        <v>-0.392377583018413</v>
      </c>
    </row>
    <row r="29" ht="36" customHeight="1" spans="1:4">
      <c r="A29" s="158" t="s">
        <v>1463</v>
      </c>
      <c r="B29" s="169">
        <v>17</v>
      </c>
      <c r="C29" s="169">
        <v>17</v>
      </c>
      <c r="D29" s="157">
        <f t="shared" si="1"/>
        <v>0</v>
      </c>
    </row>
    <row r="30" ht="36" customHeight="1" spans="1:4">
      <c r="A30" s="158" t="s">
        <v>1464</v>
      </c>
      <c r="B30" s="169">
        <v>372</v>
      </c>
      <c r="C30" s="169">
        <v>401</v>
      </c>
      <c r="D30" s="157">
        <f t="shared" si="1"/>
        <v>0.0779569892473118</v>
      </c>
    </row>
    <row r="31" ht="36" customHeight="1" spans="1:4">
      <c r="A31" s="154" t="s">
        <v>1471</v>
      </c>
      <c r="B31" s="156"/>
      <c r="C31" s="156"/>
      <c r="D31" s="157"/>
    </row>
    <row r="32" ht="36" customHeight="1" spans="1:4">
      <c r="A32" s="158" t="s">
        <v>1462</v>
      </c>
      <c r="B32" s="169"/>
      <c r="C32" s="169"/>
      <c r="D32" s="157"/>
    </row>
    <row r="33" ht="36" customHeight="1" spans="1:4">
      <c r="A33" s="158" t="s">
        <v>1463</v>
      </c>
      <c r="B33" s="169"/>
      <c r="C33" s="169"/>
      <c r="D33" s="157"/>
    </row>
    <row r="34" ht="36" customHeight="1" spans="1:4">
      <c r="A34" s="158" t="s">
        <v>1464</v>
      </c>
      <c r="B34" s="169"/>
      <c r="C34" s="169"/>
      <c r="D34" s="157"/>
    </row>
    <row r="35" ht="36" customHeight="1" spans="1:4">
      <c r="A35" s="142" t="s">
        <v>1472</v>
      </c>
      <c r="B35" s="156">
        <f t="shared" ref="B35:B37" si="2">B4+B8+B12+B15+B19+B23+B27+B31</f>
        <v>80704</v>
      </c>
      <c r="C35" s="156">
        <f t="shared" ref="C35:C37" si="3">C4+C8+C12+C15+C19+C23+C27+C31</f>
        <v>79319</v>
      </c>
      <c r="D35" s="157">
        <f t="shared" si="1"/>
        <v>-0.0171614789849326</v>
      </c>
    </row>
    <row r="36" ht="36" customHeight="1" spans="1:4">
      <c r="A36" s="170" t="s">
        <v>1473</v>
      </c>
      <c r="B36" s="160">
        <f t="shared" si="2"/>
        <v>71897</v>
      </c>
      <c r="C36" s="160">
        <f t="shared" si="3"/>
        <v>70925</v>
      </c>
      <c r="D36" s="157">
        <f t="shared" si="1"/>
        <v>-0.0135193401671836</v>
      </c>
    </row>
    <row r="37" ht="36" customHeight="1" spans="1:4">
      <c r="A37" s="170" t="s">
        <v>1474</v>
      </c>
      <c r="B37" s="160">
        <f t="shared" si="2"/>
        <v>662</v>
      </c>
      <c r="C37" s="160">
        <f t="shared" si="3"/>
        <v>573</v>
      </c>
      <c r="D37" s="157">
        <f t="shared" si="1"/>
        <v>-0.134441087613293</v>
      </c>
    </row>
    <row r="38" ht="36" customHeight="1" spans="1:4">
      <c r="A38" s="171" t="s">
        <v>1475</v>
      </c>
      <c r="B38" s="160">
        <f>B7+B11+B18+B22+B26+B30+B34</f>
        <v>6759</v>
      </c>
      <c r="C38" s="160">
        <f>C7+C11+C18+C22+C26+C30+C34</f>
        <v>6614</v>
      </c>
      <c r="D38" s="157">
        <f t="shared" si="1"/>
        <v>-0.021452877644622</v>
      </c>
    </row>
    <row r="39" ht="36" customHeight="1" spans="1:4">
      <c r="A39" s="140" t="s">
        <v>1476</v>
      </c>
      <c r="B39" s="156">
        <v>29383</v>
      </c>
      <c r="C39" s="156">
        <v>53482</v>
      </c>
      <c r="D39" s="157">
        <f t="shared" si="1"/>
        <v>0.820168124425688</v>
      </c>
    </row>
    <row r="40" ht="36" customHeight="1" spans="1:4">
      <c r="A40" s="140" t="s">
        <v>1477</v>
      </c>
      <c r="B40" s="156"/>
      <c r="C40" s="156"/>
      <c r="D40" s="157"/>
    </row>
    <row r="41" ht="36" customHeight="1" spans="1:4">
      <c r="A41" s="142" t="s">
        <v>1478</v>
      </c>
      <c r="B41" s="156">
        <f>B35+B39+B40</f>
        <v>110087</v>
      </c>
      <c r="C41" s="156">
        <f>C35+C39+C40</f>
        <v>132801</v>
      </c>
      <c r="D41" s="157">
        <f t="shared" si="1"/>
        <v>0.206327722619383</v>
      </c>
    </row>
  </sheetData>
  <mergeCells count="1">
    <mergeCell ref="A1:D1"/>
  </mergeCells>
  <conditionalFormatting sqref="B5:B7">
    <cfRule type="cellIs" dxfId="3" priority="5" stopIfTrue="1" operator="lessThanOrEqual">
      <formula>-1</formula>
    </cfRule>
  </conditionalFormatting>
  <conditionalFormatting sqref="B9:B11">
    <cfRule type="cellIs" dxfId="3" priority="4" stopIfTrue="1" operator="lessThanOrEqual">
      <formula>-1</formula>
    </cfRule>
  </conditionalFormatting>
  <conditionalFormatting sqref="B13:B14">
    <cfRule type="cellIs" dxfId="3" priority="3" stopIfTrue="1" operator="lessThanOrEqual">
      <formula>-1</formula>
    </cfRule>
  </conditionalFormatting>
  <conditionalFormatting sqref="B16:B18">
    <cfRule type="cellIs" dxfId="3" priority="2" stopIfTrue="1" operator="lessThanOrEqual">
      <formula>-1</formula>
    </cfRule>
  </conditionalFormatting>
  <conditionalFormatting sqref="B20:B21">
    <cfRule type="cellIs" dxfId="3" priority="1" stopIfTrue="1" operator="lessThanOrEqual">
      <formula>-1</formula>
    </cfRule>
  </conditionalFormatting>
  <conditionalFormatting sqref="D4:D41 C16:C18 B42:D100 C5:C11 B35:C41 C13:C14 B31:C31 C20:C21 B22:C23">
    <cfRule type="cellIs" dxfId="3" priority="25" stopIfTrue="1" operator="lessThanOrEqual">
      <formula>-1</formula>
    </cfRule>
  </conditionalFormatting>
  <conditionalFormatting sqref="B24:C26">
    <cfRule type="cellIs" dxfId="3" priority="22" stopIfTrue="1" operator="lessThanOrEqual">
      <formula>-1</formula>
    </cfRule>
  </conditionalFormatting>
  <conditionalFormatting sqref="B28:C30">
    <cfRule type="cellIs" dxfId="3" priority="21" stopIfTrue="1" operator="lessThanOrEqual">
      <formula>-1</formula>
    </cfRule>
  </conditionalFormatting>
  <conditionalFormatting sqref="B32:C34">
    <cfRule type="cellIs" dxfId="3" priority="20"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showZeros="0" workbookViewId="0">
      <pane ySplit="3" topLeftCell="A16" activePane="bottomLeft" state="frozen"/>
      <selection/>
      <selection pane="bottomLeft" activeCell="E32" sqref="E32"/>
    </sheetView>
  </sheetViews>
  <sheetFormatPr defaultColWidth="9" defaultRowHeight="14.25" outlineLevelCol="3"/>
  <cols>
    <col min="1" max="1" width="50.75" style="173" customWidth="1"/>
    <col min="2" max="4" width="21.625" style="173" customWidth="1"/>
    <col min="5" max="16384" width="9" style="173"/>
  </cols>
  <sheetData>
    <row r="1" ht="45" customHeight="1" spans="1:4">
      <c r="A1" s="174" t="s">
        <v>1479</v>
      </c>
      <c r="B1" s="174"/>
      <c r="C1" s="174"/>
      <c r="D1" s="174"/>
    </row>
    <row r="2" ht="20.1" customHeight="1" spans="1:4">
      <c r="A2" s="175"/>
      <c r="B2" s="176"/>
      <c r="C2" s="177"/>
      <c r="D2" s="178" t="s">
        <v>1480</v>
      </c>
    </row>
    <row r="3" ht="45" customHeight="1" spans="1:4">
      <c r="A3" s="127" t="s">
        <v>1204</v>
      </c>
      <c r="B3" s="152" t="s">
        <v>1459</v>
      </c>
      <c r="C3" s="153" t="s">
        <v>103</v>
      </c>
      <c r="D3" s="153" t="s">
        <v>1460</v>
      </c>
    </row>
    <row r="4" ht="36" customHeight="1" spans="1:4">
      <c r="A4" s="130" t="s">
        <v>1481</v>
      </c>
      <c r="B4" s="131">
        <v>23948</v>
      </c>
      <c r="C4" s="131">
        <v>25907</v>
      </c>
      <c r="D4" s="132">
        <f>(C4-B4)/B4</f>
        <v>0.0818022381827292</v>
      </c>
    </row>
    <row r="5" ht="36" customHeight="1" spans="1:4">
      <c r="A5" s="133" t="s">
        <v>1482</v>
      </c>
      <c r="B5" s="134">
        <v>23948</v>
      </c>
      <c r="C5" s="135">
        <v>25733</v>
      </c>
      <c r="D5" s="132">
        <f t="shared" ref="D5:D24" si="0">(C5-B5)/B5</f>
        <v>0.0745364957407717</v>
      </c>
    </row>
    <row r="6" ht="36" customHeight="1" spans="1:4">
      <c r="A6" s="130" t="s">
        <v>1483</v>
      </c>
      <c r="B6" s="131">
        <v>12508</v>
      </c>
      <c r="C6" s="131">
        <v>13405</v>
      </c>
      <c r="D6" s="132">
        <f t="shared" si="0"/>
        <v>0.0717141029740966</v>
      </c>
    </row>
    <row r="7" ht="36" customHeight="1" spans="1:4">
      <c r="A7" s="133" t="s">
        <v>1482</v>
      </c>
      <c r="B7" s="136">
        <v>12508</v>
      </c>
      <c r="C7" s="135">
        <v>13353</v>
      </c>
      <c r="D7" s="132">
        <f t="shared" si="0"/>
        <v>0.0675567636712504</v>
      </c>
    </row>
    <row r="8" s="172" customFormat="1" ht="36" customHeight="1" spans="1:4">
      <c r="A8" s="130" t="s">
        <v>1484</v>
      </c>
      <c r="B8" s="131">
        <v>2833</v>
      </c>
      <c r="C8" s="131">
        <v>776</v>
      </c>
      <c r="D8" s="132">
        <f t="shared" si="0"/>
        <v>-0.726085421814331</v>
      </c>
    </row>
    <row r="9" s="172" customFormat="1" ht="36" customHeight="1" spans="1:4">
      <c r="A9" s="133" t="s">
        <v>1482</v>
      </c>
      <c r="B9" s="136">
        <v>864</v>
      </c>
      <c r="C9" s="135">
        <v>516</v>
      </c>
      <c r="D9" s="132">
        <f t="shared" si="0"/>
        <v>-0.402777777777778</v>
      </c>
    </row>
    <row r="10" s="172" customFormat="1" ht="36" customHeight="1" spans="1:4">
      <c r="A10" s="130" t="s">
        <v>1485</v>
      </c>
      <c r="B10" s="131">
        <v>14932</v>
      </c>
      <c r="C10" s="131">
        <v>10802</v>
      </c>
      <c r="D10" s="132">
        <f t="shared" si="0"/>
        <v>-0.276587195285293</v>
      </c>
    </row>
    <row r="11" s="172" customFormat="1" ht="36" customHeight="1" spans="1:4">
      <c r="A11" s="133" t="s">
        <v>1482</v>
      </c>
      <c r="B11" s="136">
        <v>7423</v>
      </c>
      <c r="C11" s="137">
        <v>10800</v>
      </c>
      <c r="D11" s="132">
        <f t="shared" si="0"/>
        <v>0.454937356863802</v>
      </c>
    </row>
    <row r="12" s="172" customFormat="1" ht="36" customHeight="1" spans="1:4">
      <c r="A12" s="130" t="s">
        <v>1486</v>
      </c>
      <c r="B12" s="138">
        <v>2165</v>
      </c>
      <c r="C12" s="131">
        <v>904</v>
      </c>
      <c r="D12" s="132">
        <f t="shared" si="0"/>
        <v>-0.582448036951501</v>
      </c>
    </row>
    <row r="13" s="172" customFormat="1" ht="36" customHeight="1" spans="1:4">
      <c r="A13" s="133" t="s">
        <v>1482</v>
      </c>
      <c r="B13" s="137">
        <v>1095</v>
      </c>
      <c r="C13" s="137">
        <v>903</v>
      </c>
      <c r="D13" s="132">
        <f t="shared" si="0"/>
        <v>-0.175342465753425</v>
      </c>
    </row>
    <row r="14" s="172" customFormat="1" ht="36" customHeight="1" spans="1:4">
      <c r="A14" s="130" t="s">
        <v>1487</v>
      </c>
      <c r="B14" s="131">
        <v>4861</v>
      </c>
      <c r="C14" s="131">
        <v>5201</v>
      </c>
      <c r="D14" s="132">
        <f t="shared" si="0"/>
        <v>0.0699444558732771</v>
      </c>
    </row>
    <row r="15" ht="36" customHeight="1" spans="1:4">
      <c r="A15" s="133" t="s">
        <v>1482</v>
      </c>
      <c r="B15" s="137">
        <v>4861</v>
      </c>
      <c r="C15" s="135">
        <v>5195</v>
      </c>
      <c r="D15" s="132">
        <f t="shared" si="0"/>
        <v>0.0687101419461016</v>
      </c>
    </row>
    <row r="16" ht="36" customHeight="1" spans="1:4">
      <c r="A16" s="130" t="s">
        <v>1488</v>
      </c>
      <c r="B16" s="131">
        <v>20622</v>
      </c>
      <c r="C16" s="131">
        <v>17571</v>
      </c>
      <c r="D16" s="132">
        <f t="shared" si="0"/>
        <v>-0.147948792551644</v>
      </c>
    </row>
    <row r="17" ht="36" customHeight="1" spans="1:4">
      <c r="A17" s="133" t="s">
        <v>1482</v>
      </c>
      <c r="B17" s="137">
        <v>14600</v>
      </c>
      <c r="C17" s="137">
        <v>17571</v>
      </c>
      <c r="D17" s="132">
        <f t="shared" si="0"/>
        <v>0.203493150684932</v>
      </c>
    </row>
    <row r="18" ht="36" customHeight="1" spans="1:4">
      <c r="A18" s="130" t="s">
        <v>1489</v>
      </c>
      <c r="B18" s="131"/>
      <c r="C18" s="131"/>
      <c r="D18" s="132"/>
    </row>
    <row r="19" ht="36" customHeight="1" spans="1:4">
      <c r="A19" s="133" t="s">
        <v>1482</v>
      </c>
      <c r="B19" s="137"/>
      <c r="C19" s="137"/>
      <c r="D19" s="132"/>
    </row>
    <row r="20" ht="36" customHeight="1" spans="1:4">
      <c r="A20" s="139" t="s">
        <v>1490</v>
      </c>
      <c r="B20" s="131">
        <f>B4+B6+B8+B10+B12+B14+B16+B18</f>
        <v>81869</v>
      </c>
      <c r="C20" s="131">
        <f>C4+C6+C8+C10+C12+C14+C16+C18</f>
        <v>74566</v>
      </c>
      <c r="D20" s="132">
        <f t="shared" si="0"/>
        <v>-0.0892034836140664</v>
      </c>
    </row>
    <row r="21" ht="36" customHeight="1" spans="1:4">
      <c r="A21" s="133" t="s">
        <v>1491</v>
      </c>
      <c r="B21" s="134">
        <f>B5+B7+B9+B11+B13+B15+B17</f>
        <v>65299</v>
      </c>
      <c r="C21" s="134">
        <f>C5+C7+C9+C11+C13+C15+C17</f>
        <v>74071</v>
      </c>
      <c r="D21" s="132">
        <f t="shared" si="0"/>
        <v>0.134335901009204</v>
      </c>
    </row>
    <row r="22" ht="36" customHeight="1" spans="1:4">
      <c r="A22" s="140" t="s">
        <v>1492</v>
      </c>
      <c r="B22" s="141"/>
      <c r="C22" s="141"/>
      <c r="D22" s="132"/>
    </row>
    <row r="23" ht="36" customHeight="1" spans="1:4">
      <c r="A23" s="140" t="s">
        <v>1493</v>
      </c>
      <c r="B23" s="141">
        <v>35772</v>
      </c>
      <c r="C23" s="141">
        <v>50979</v>
      </c>
      <c r="D23" s="132">
        <f t="shared" si="0"/>
        <v>0.425109023817511</v>
      </c>
    </row>
    <row r="24" ht="36" customHeight="1" spans="1:4">
      <c r="A24" s="142" t="s">
        <v>1494</v>
      </c>
      <c r="B24" s="143">
        <f>B20+B22+B23</f>
        <v>117641</v>
      </c>
      <c r="C24" s="143">
        <f>C20+C22+C23</f>
        <v>125545</v>
      </c>
      <c r="D24" s="132">
        <f t="shared" si="0"/>
        <v>0.0671874601541979</v>
      </c>
    </row>
  </sheetData>
  <mergeCells count="1">
    <mergeCell ref="A1:D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showZeros="0" workbookViewId="0">
      <pane ySplit="3" topLeftCell="A22" activePane="bottomLeft" state="frozen"/>
      <selection/>
      <selection pane="bottomLeft" activeCell="F37" sqref="F37"/>
    </sheetView>
  </sheetViews>
  <sheetFormatPr defaultColWidth="9" defaultRowHeight="14.25" outlineLevelCol="3"/>
  <cols>
    <col min="1" max="1" width="50.75" style="145" customWidth="1"/>
    <col min="2" max="4" width="21.625" style="145" customWidth="1"/>
    <col min="5" max="16384" width="9" style="145"/>
  </cols>
  <sheetData>
    <row r="1" ht="45" customHeight="1" spans="1:4">
      <c r="A1" s="146" t="s">
        <v>1495</v>
      </c>
      <c r="B1" s="146"/>
      <c r="C1" s="146"/>
      <c r="D1" s="146"/>
    </row>
    <row r="2" ht="20.1" customHeight="1" spans="1:4">
      <c r="A2" s="147"/>
      <c r="B2" s="148"/>
      <c r="C2" s="149"/>
      <c r="D2" s="150" t="s">
        <v>100</v>
      </c>
    </row>
    <row r="3" ht="45" customHeight="1" spans="1:4">
      <c r="A3" s="151" t="s">
        <v>1458</v>
      </c>
      <c r="B3" s="152" t="s">
        <v>1459</v>
      </c>
      <c r="C3" s="153" t="s">
        <v>103</v>
      </c>
      <c r="D3" s="153" t="s">
        <v>1460</v>
      </c>
    </row>
    <row r="4" ht="36" customHeight="1" spans="1:4">
      <c r="A4" s="154" t="s">
        <v>1461</v>
      </c>
      <c r="B4" s="155">
        <v>30901</v>
      </c>
      <c r="C4" s="156">
        <v>29891</v>
      </c>
      <c r="D4" s="157">
        <f t="shared" ref="D4:D17" si="0">(C4-B4)/B4</f>
        <v>-0.032685026374551</v>
      </c>
    </row>
    <row r="5" ht="36" customHeight="1" spans="1:4">
      <c r="A5" s="158" t="s">
        <v>1462</v>
      </c>
      <c r="B5" s="159">
        <v>29670</v>
      </c>
      <c r="C5" s="160">
        <v>29215</v>
      </c>
      <c r="D5" s="157">
        <f t="shared" si="0"/>
        <v>-0.0153353555780249</v>
      </c>
    </row>
    <row r="6" ht="36" customHeight="1" spans="1:4">
      <c r="A6" s="158" t="s">
        <v>1463</v>
      </c>
      <c r="B6" s="159">
        <v>85</v>
      </c>
      <c r="C6" s="160">
        <v>108</v>
      </c>
      <c r="D6" s="157">
        <f t="shared" si="0"/>
        <v>0.270588235294118</v>
      </c>
    </row>
    <row r="7" s="144" customFormat="1" ht="36" customHeight="1" spans="1:4">
      <c r="A7" s="158" t="s">
        <v>1464</v>
      </c>
      <c r="B7" s="161">
        <v>577</v>
      </c>
      <c r="C7" s="162"/>
      <c r="D7" s="157">
        <f t="shared" si="0"/>
        <v>-1</v>
      </c>
    </row>
    <row r="8" s="144" customFormat="1" ht="36" customHeight="1" spans="1:4">
      <c r="A8" s="154" t="s">
        <v>1465</v>
      </c>
      <c r="B8" s="155">
        <v>12002</v>
      </c>
      <c r="C8" s="156">
        <v>14762</v>
      </c>
      <c r="D8" s="157">
        <f t="shared" si="0"/>
        <v>0.229961673054491</v>
      </c>
    </row>
    <row r="9" s="144" customFormat="1" ht="36" customHeight="1" spans="1:4">
      <c r="A9" s="158" t="s">
        <v>1462</v>
      </c>
      <c r="B9" s="159">
        <v>10371</v>
      </c>
      <c r="C9" s="160">
        <v>13485</v>
      </c>
      <c r="D9" s="157">
        <f t="shared" si="0"/>
        <v>0.300260341336419</v>
      </c>
    </row>
    <row r="10" s="144" customFormat="1" ht="36" customHeight="1" spans="1:4">
      <c r="A10" s="158" t="s">
        <v>1463</v>
      </c>
      <c r="B10" s="159">
        <v>22</v>
      </c>
      <c r="C10" s="160">
        <v>19</v>
      </c>
      <c r="D10" s="157">
        <f t="shared" si="0"/>
        <v>-0.136363636363636</v>
      </c>
    </row>
    <row r="11" s="144" customFormat="1" ht="36" customHeight="1" spans="1:4">
      <c r="A11" s="158" t="s">
        <v>1464</v>
      </c>
      <c r="B11" s="159">
        <v>904</v>
      </c>
      <c r="C11" s="160">
        <v>904</v>
      </c>
      <c r="D11" s="157">
        <f t="shared" si="0"/>
        <v>0</v>
      </c>
    </row>
    <row r="12" s="144" customFormat="1" ht="36" customHeight="1" spans="1:4">
      <c r="A12" s="154" t="s">
        <v>1466</v>
      </c>
      <c r="B12" s="155">
        <v>1936</v>
      </c>
      <c r="C12" s="156">
        <v>1996</v>
      </c>
      <c r="D12" s="157">
        <f t="shared" si="0"/>
        <v>0.0309917355371901</v>
      </c>
    </row>
    <row r="13" s="144" customFormat="1" ht="36" customHeight="1" spans="1:4">
      <c r="A13" s="158" t="s">
        <v>1462</v>
      </c>
      <c r="B13" s="159">
        <v>1926</v>
      </c>
      <c r="C13" s="160">
        <v>1994</v>
      </c>
      <c r="D13" s="157">
        <f t="shared" si="0"/>
        <v>0.0353063343717549</v>
      </c>
    </row>
    <row r="14" ht="36" customHeight="1" spans="1:4">
      <c r="A14" s="158" t="s">
        <v>1463</v>
      </c>
      <c r="B14" s="159">
        <v>1</v>
      </c>
      <c r="C14" s="160">
        <v>1</v>
      </c>
      <c r="D14" s="157">
        <f t="shared" si="0"/>
        <v>0</v>
      </c>
    </row>
    <row r="15" ht="36" customHeight="1" spans="1:4">
      <c r="A15" s="154" t="s">
        <v>1467</v>
      </c>
      <c r="B15" s="155">
        <v>14901</v>
      </c>
      <c r="C15" s="156">
        <v>15955</v>
      </c>
      <c r="D15" s="157">
        <f t="shared" si="0"/>
        <v>0.0707335078182672</v>
      </c>
    </row>
    <row r="16" ht="36" customHeight="1" spans="1:4">
      <c r="A16" s="158" t="s">
        <v>1462</v>
      </c>
      <c r="B16" s="163">
        <v>14821</v>
      </c>
      <c r="C16" s="164">
        <v>15851</v>
      </c>
      <c r="D16" s="157">
        <f t="shared" si="0"/>
        <v>0.0694959854260846</v>
      </c>
    </row>
    <row r="17" ht="36" customHeight="1" spans="1:4">
      <c r="A17" s="158" t="s">
        <v>1463</v>
      </c>
      <c r="B17" s="165">
        <v>64</v>
      </c>
      <c r="C17" s="166">
        <v>97</v>
      </c>
      <c r="D17" s="157">
        <f t="shared" si="0"/>
        <v>0.515625</v>
      </c>
    </row>
    <row r="18" ht="36" customHeight="1" spans="1:4">
      <c r="A18" s="158" t="s">
        <v>1464</v>
      </c>
      <c r="B18" s="167">
        <v>0</v>
      </c>
      <c r="C18" s="168"/>
      <c r="D18" s="157"/>
    </row>
    <row r="19" ht="36" customHeight="1" spans="1:4">
      <c r="A19" s="154" t="s">
        <v>1468</v>
      </c>
      <c r="B19" s="155">
        <v>934</v>
      </c>
      <c r="C19" s="156">
        <v>939</v>
      </c>
      <c r="D19" s="157">
        <f t="shared" ref="D19:D21" si="1">(C19-B19)/B19</f>
        <v>0.00535331905781585</v>
      </c>
    </row>
    <row r="20" ht="36" customHeight="1" spans="1:4">
      <c r="A20" s="158" t="s">
        <v>1462</v>
      </c>
      <c r="B20" s="159">
        <v>933</v>
      </c>
      <c r="C20" s="160">
        <v>938</v>
      </c>
      <c r="D20" s="157">
        <f t="shared" si="1"/>
        <v>0.00535905680600214</v>
      </c>
    </row>
    <row r="21" ht="36" customHeight="1" spans="1:4">
      <c r="A21" s="158" t="s">
        <v>1463</v>
      </c>
      <c r="B21" s="159">
        <v>2</v>
      </c>
      <c r="C21" s="160">
        <v>1</v>
      </c>
      <c r="D21" s="157">
        <f t="shared" si="1"/>
        <v>-0.5</v>
      </c>
    </row>
    <row r="22" ht="36" customHeight="1" spans="1:4">
      <c r="A22" s="158" t="s">
        <v>1464</v>
      </c>
      <c r="B22" s="169"/>
      <c r="C22" s="169"/>
      <c r="D22" s="157"/>
    </row>
    <row r="23" ht="36" customHeight="1" spans="1:4">
      <c r="A23" s="154" t="s">
        <v>1469</v>
      </c>
      <c r="B23" s="156">
        <v>7205</v>
      </c>
      <c r="C23" s="156">
        <v>7801</v>
      </c>
      <c r="D23" s="157">
        <f t="shared" ref="D23:D30" si="2">(C23-B23)/B23</f>
        <v>0.0827203331020125</v>
      </c>
    </row>
    <row r="24" ht="36" customHeight="1" spans="1:4">
      <c r="A24" s="158" t="s">
        <v>1462</v>
      </c>
      <c r="B24" s="169">
        <v>1739</v>
      </c>
      <c r="C24" s="169">
        <v>1885</v>
      </c>
      <c r="D24" s="157">
        <f t="shared" si="2"/>
        <v>0.0839562967222542</v>
      </c>
    </row>
    <row r="25" ht="36" customHeight="1" spans="1:4">
      <c r="A25" s="158" t="s">
        <v>1463</v>
      </c>
      <c r="B25" s="169">
        <v>471</v>
      </c>
      <c r="C25" s="169">
        <v>330</v>
      </c>
      <c r="D25" s="157">
        <f t="shared" si="2"/>
        <v>-0.299363057324841</v>
      </c>
    </row>
    <row r="26" ht="36" customHeight="1" spans="1:4">
      <c r="A26" s="158" t="s">
        <v>1464</v>
      </c>
      <c r="B26" s="169">
        <v>4906</v>
      </c>
      <c r="C26" s="169">
        <v>5309</v>
      </c>
      <c r="D26" s="157">
        <f t="shared" si="2"/>
        <v>0.0821443130860171</v>
      </c>
    </row>
    <row r="27" ht="36" customHeight="1" spans="1:4">
      <c r="A27" s="154" t="s">
        <v>1470</v>
      </c>
      <c r="B27" s="156">
        <v>12825</v>
      </c>
      <c r="C27" s="156">
        <v>7975</v>
      </c>
      <c r="D27" s="157">
        <f t="shared" si="2"/>
        <v>-0.378167641325536</v>
      </c>
    </row>
    <row r="28" ht="36" customHeight="1" spans="1:4">
      <c r="A28" s="158" t="s">
        <v>1462</v>
      </c>
      <c r="B28" s="169">
        <v>12437</v>
      </c>
      <c r="C28" s="169">
        <v>7557</v>
      </c>
      <c r="D28" s="157">
        <f t="shared" si="2"/>
        <v>-0.392377583018413</v>
      </c>
    </row>
    <row r="29" ht="36" customHeight="1" spans="1:4">
      <c r="A29" s="158" t="s">
        <v>1463</v>
      </c>
      <c r="B29" s="169">
        <v>17</v>
      </c>
      <c r="C29" s="169">
        <v>17</v>
      </c>
      <c r="D29" s="157">
        <f t="shared" si="2"/>
        <v>0</v>
      </c>
    </row>
    <row r="30" ht="36" customHeight="1" spans="1:4">
      <c r="A30" s="158" t="s">
        <v>1464</v>
      </c>
      <c r="B30" s="169">
        <v>372</v>
      </c>
      <c r="C30" s="169">
        <v>401</v>
      </c>
      <c r="D30" s="157">
        <f t="shared" si="2"/>
        <v>0.0779569892473118</v>
      </c>
    </row>
    <row r="31" ht="36" customHeight="1" spans="1:4">
      <c r="A31" s="154" t="s">
        <v>1471</v>
      </c>
      <c r="B31" s="156"/>
      <c r="C31" s="156"/>
      <c r="D31" s="157"/>
    </row>
    <row r="32" ht="36" customHeight="1" spans="1:4">
      <c r="A32" s="158" t="s">
        <v>1462</v>
      </c>
      <c r="B32" s="169"/>
      <c r="C32" s="169"/>
      <c r="D32" s="157"/>
    </row>
    <row r="33" ht="36" customHeight="1" spans="1:4">
      <c r="A33" s="158" t="s">
        <v>1463</v>
      </c>
      <c r="B33" s="169"/>
      <c r="C33" s="169"/>
      <c r="D33" s="157"/>
    </row>
    <row r="34" ht="36" customHeight="1" spans="1:4">
      <c r="A34" s="158" t="s">
        <v>1464</v>
      </c>
      <c r="B34" s="169"/>
      <c r="C34" s="169"/>
      <c r="D34" s="157"/>
    </row>
    <row r="35" ht="36" customHeight="1" spans="1:4">
      <c r="A35" s="142" t="s">
        <v>1472</v>
      </c>
      <c r="B35" s="156">
        <f t="shared" ref="B35:B37" si="3">B4+B8+B12+B15+B19+B23+B27+B31</f>
        <v>80704</v>
      </c>
      <c r="C35" s="156">
        <f t="shared" ref="C35:C37" si="4">C4+C8+C12+C15+C19+C23+C27+C31</f>
        <v>79319</v>
      </c>
      <c r="D35" s="157">
        <f t="shared" ref="D35:D39" si="5">(C35-B35)/B35</f>
        <v>-0.0171614789849326</v>
      </c>
    </row>
    <row r="36" ht="36" customHeight="1" spans="1:4">
      <c r="A36" s="170" t="s">
        <v>1473</v>
      </c>
      <c r="B36" s="160">
        <f t="shared" si="3"/>
        <v>71897</v>
      </c>
      <c r="C36" s="160">
        <f t="shared" si="4"/>
        <v>70925</v>
      </c>
      <c r="D36" s="157">
        <f t="shared" si="5"/>
        <v>-0.0135193401671836</v>
      </c>
    </row>
    <row r="37" ht="36" customHeight="1" spans="1:4">
      <c r="A37" s="170" t="s">
        <v>1474</v>
      </c>
      <c r="B37" s="160">
        <f t="shared" si="3"/>
        <v>662</v>
      </c>
      <c r="C37" s="160">
        <f t="shared" si="4"/>
        <v>573</v>
      </c>
      <c r="D37" s="157">
        <f t="shared" si="5"/>
        <v>-0.134441087613293</v>
      </c>
    </row>
    <row r="38" ht="36" customHeight="1" spans="1:4">
      <c r="A38" s="171" t="s">
        <v>1475</v>
      </c>
      <c r="B38" s="160">
        <f>B7+B11+B18+B22+B26+B30+B34</f>
        <v>6759</v>
      </c>
      <c r="C38" s="160">
        <f>C7+C11+C18+C22+C26+C30+C34</f>
        <v>6614</v>
      </c>
      <c r="D38" s="157">
        <f t="shared" si="5"/>
        <v>-0.021452877644622</v>
      </c>
    </row>
    <row r="39" ht="36" customHeight="1" spans="1:4">
      <c r="A39" s="140" t="s">
        <v>1476</v>
      </c>
      <c r="B39" s="156">
        <v>29383</v>
      </c>
      <c r="C39" s="156">
        <v>53482</v>
      </c>
      <c r="D39" s="157">
        <f t="shared" si="5"/>
        <v>0.820168124425688</v>
      </c>
    </row>
    <row r="40" ht="18.75" spans="1:4">
      <c r="A40" s="140" t="s">
        <v>1477</v>
      </c>
      <c r="B40" s="156"/>
      <c r="C40" s="156"/>
      <c r="D40" s="157"/>
    </row>
    <row r="41" ht="18.75" spans="1:4">
      <c r="A41" s="142" t="s">
        <v>1478</v>
      </c>
      <c r="B41" s="156">
        <f>B35+B39+B40</f>
        <v>110087</v>
      </c>
      <c r="C41" s="156">
        <f>C35+C39+C40</f>
        <v>132801</v>
      </c>
      <c r="D41" s="157">
        <f>(C41-B41)/B41</f>
        <v>0.206327722619383</v>
      </c>
    </row>
  </sheetData>
  <autoFilter ref="A3:D41">
    <extLst/>
  </autoFilter>
  <mergeCells count="1">
    <mergeCell ref="A1:D1"/>
  </mergeCells>
  <conditionalFormatting sqref="B5:B7">
    <cfRule type="cellIs" dxfId="3" priority="5" stopIfTrue="1" operator="lessThanOrEqual">
      <formula>-1</formula>
    </cfRule>
  </conditionalFormatting>
  <conditionalFormatting sqref="B9:B11">
    <cfRule type="cellIs" dxfId="3" priority="4" stopIfTrue="1" operator="lessThanOrEqual">
      <formula>-1</formula>
    </cfRule>
  </conditionalFormatting>
  <conditionalFormatting sqref="B13:B14">
    <cfRule type="cellIs" dxfId="3" priority="3" stopIfTrue="1" operator="lessThanOrEqual">
      <formula>-1</formula>
    </cfRule>
  </conditionalFormatting>
  <conditionalFormatting sqref="B16:B18">
    <cfRule type="cellIs" dxfId="3" priority="2" stopIfTrue="1" operator="lessThanOrEqual">
      <formula>-1</formula>
    </cfRule>
  </conditionalFormatting>
  <conditionalFormatting sqref="B20:B21">
    <cfRule type="cellIs" dxfId="3" priority="1" stopIfTrue="1" operator="lessThanOrEqual">
      <formula>-1</formula>
    </cfRule>
  </conditionalFormatting>
  <conditionalFormatting sqref="D4:D41 C16:C18 C5:C11 B35:C41 C13:C14 B31:C31 C20:C21 B22:C23">
    <cfRule type="cellIs" dxfId="3" priority="9" stopIfTrue="1" operator="lessThanOrEqual">
      <formula>-1</formula>
    </cfRule>
  </conditionalFormatting>
  <conditionalFormatting sqref="B24:C26">
    <cfRule type="cellIs" dxfId="3" priority="8" stopIfTrue="1" operator="lessThanOrEqual">
      <formula>-1</formula>
    </cfRule>
  </conditionalFormatting>
  <conditionalFormatting sqref="B28:C30">
    <cfRule type="cellIs" dxfId="3" priority="7" stopIfTrue="1" operator="lessThanOrEqual">
      <formula>-1</formula>
    </cfRule>
  </conditionalFormatting>
  <conditionalFormatting sqref="B32:C34">
    <cfRule type="cellIs" dxfId="3" priority="6" stopIfTrue="1" operator="lessThanOrEqual">
      <formula>-1</formula>
    </cfRule>
  </conditionalFormatting>
  <printOptions horizontalCentered="1"/>
  <pageMargins left="0.393055555555556" right="0.393055555555556" top="0.747916666666667" bottom="0.747916666666667" header="0.313888888888889" footer="0.313888888888889"/>
  <pageSetup paperSize="9" scale="75" orientation="portrait" horizontalDpi="6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showZeros="0" topLeftCell="A10" workbookViewId="0">
      <selection activeCell="E34" sqref="E34"/>
    </sheetView>
  </sheetViews>
  <sheetFormatPr defaultColWidth="9" defaultRowHeight="14.25" outlineLevelCol="3"/>
  <cols>
    <col min="1" max="1" width="50.75" style="120" customWidth="1"/>
    <col min="2" max="3" width="21.625" style="121" customWidth="1"/>
    <col min="4" max="4" width="21.625" style="120" customWidth="1"/>
    <col min="5" max="245" width="9" style="120"/>
    <col min="246" max="246" width="41.625" style="120" customWidth="1"/>
    <col min="247" max="248" width="14.5" style="120" customWidth="1"/>
    <col min="249" max="249" width="13.875" style="120" customWidth="1"/>
    <col min="250" max="252" width="9" style="120"/>
    <col min="253" max="254" width="10.5" style="120" customWidth="1"/>
    <col min="255" max="501" width="9" style="120"/>
    <col min="502" max="502" width="41.625" style="120" customWidth="1"/>
    <col min="503" max="504" width="14.5" style="120" customWidth="1"/>
    <col min="505" max="505" width="13.875" style="120" customWidth="1"/>
    <col min="506" max="508" width="9" style="120"/>
    <col min="509" max="510" width="10.5" style="120" customWidth="1"/>
    <col min="511" max="757" width="9" style="120"/>
    <col min="758" max="758" width="41.625" style="120" customWidth="1"/>
    <col min="759" max="760" width="14.5" style="120" customWidth="1"/>
    <col min="761" max="761" width="13.875" style="120" customWidth="1"/>
    <col min="762" max="764" width="9" style="120"/>
    <col min="765" max="766" width="10.5" style="120" customWidth="1"/>
    <col min="767" max="1013" width="9" style="120"/>
    <col min="1014" max="1014" width="41.625" style="120" customWidth="1"/>
    <col min="1015" max="1016" width="14.5" style="120" customWidth="1"/>
    <col min="1017" max="1017" width="13.875" style="120" customWidth="1"/>
    <col min="1018" max="1020" width="9" style="120"/>
    <col min="1021" max="1022" width="10.5" style="120" customWidth="1"/>
    <col min="1023" max="1269" width="9" style="120"/>
    <col min="1270" max="1270" width="41.625" style="120" customWidth="1"/>
    <col min="1271" max="1272" width="14.5" style="120" customWidth="1"/>
    <col min="1273" max="1273" width="13.875" style="120" customWidth="1"/>
    <col min="1274" max="1276" width="9" style="120"/>
    <col min="1277" max="1278" width="10.5" style="120" customWidth="1"/>
    <col min="1279" max="1525" width="9" style="120"/>
    <col min="1526" max="1526" width="41.625" style="120" customWidth="1"/>
    <col min="1527" max="1528" width="14.5" style="120" customWidth="1"/>
    <col min="1529" max="1529" width="13.875" style="120" customWidth="1"/>
    <col min="1530" max="1532" width="9" style="120"/>
    <col min="1533" max="1534" width="10.5" style="120" customWidth="1"/>
    <col min="1535" max="1781" width="9" style="120"/>
    <col min="1782" max="1782" width="41.625" style="120" customWidth="1"/>
    <col min="1783" max="1784" width="14.5" style="120" customWidth="1"/>
    <col min="1785" max="1785" width="13.875" style="120" customWidth="1"/>
    <col min="1786" max="1788" width="9" style="120"/>
    <col min="1789" max="1790" width="10.5" style="120" customWidth="1"/>
    <col min="1791" max="2037" width="9" style="120"/>
    <col min="2038" max="2038" width="41.625" style="120" customWidth="1"/>
    <col min="2039" max="2040" width="14.5" style="120" customWidth="1"/>
    <col min="2041" max="2041" width="13.875" style="120" customWidth="1"/>
    <col min="2042" max="2044" width="9" style="120"/>
    <col min="2045" max="2046" width="10.5" style="120" customWidth="1"/>
    <col min="2047" max="2293" width="9" style="120"/>
    <col min="2294" max="2294" width="41.625" style="120" customWidth="1"/>
    <col min="2295" max="2296" width="14.5" style="120" customWidth="1"/>
    <col min="2297" max="2297" width="13.875" style="120" customWidth="1"/>
    <col min="2298" max="2300" width="9" style="120"/>
    <col min="2301" max="2302" width="10.5" style="120" customWidth="1"/>
    <col min="2303" max="2549" width="9" style="120"/>
    <col min="2550" max="2550" width="41.625" style="120" customWidth="1"/>
    <col min="2551" max="2552" width="14.5" style="120" customWidth="1"/>
    <col min="2553" max="2553" width="13.875" style="120" customWidth="1"/>
    <col min="2554" max="2556" width="9" style="120"/>
    <col min="2557" max="2558" width="10.5" style="120" customWidth="1"/>
    <col min="2559" max="2805" width="9" style="120"/>
    <col min="2806" max="2806" width="41.625" style="120" customWidth="1"/>
    <col min="2807" max="2808" width="14.5" style="120" customWidth="1"/>
    <col min="2809" max="2809" width="13.875" style="120" customWidth="1"/>
    <col min="2810" max="2812" width="9" style="120"/>
    <col min="2813" max="2814" width="10.5" style="120" customWidth="1"/>
    <col min="2815" max="3061" width="9" style="120"/>
    <col min="3062" max="3062" width="41.625" style="120" customWidth="1"/>
    <col min="3063" max="3064" width="14.5" style="120" customWidth="1"/>
    <col min="3065" max="3065" width="13.875" style="120" customWidth="1"/>
    <col min="3066" max="3068" width="9" style="120"/>
    <col min="3069" max="3070" width="10.5" style="120" customWidth="1"/>
    <col min="3071" max="3317" width="9" style="120"/>
    <col min="3318" max="3318" width="41.625" style="120" customWidth="1"/>
    <col min="3319" max="3320" width="14.5" style="120" customWidth="1"/>
    <col min="3321" max="3321" width="13.875" style="120" customWidth="1"/>
    <col min="3322" max="3324" width="9" style="120"/>
    <col min="3325" max="3326" width="10.5" style="120" customWidth="1"/>
    <col min="3327" max="3573" width="9" style="120"/>
    <col min="3574" max="3574" width="41.625" style="120" customWidth="1"/>
    <col min="3575" max="3576" width="14.5" style="120" customWidth="1"/>
    <col min="3577" max="3577" width="13.875" style="120" customWidth="1"/>
    <col min="3578" max="3580" width="9" style="120"/>
    <col min="3581" max="3582" width="10.5" style="120" customWidth="1"/>
    <col min="3583" max="3829" width="9" style="120"/>
    <col min="3830" max="3830" width="41.625" style="120" customWidth="1"/>
    <col min="3831" max="3832" width="14.5" style="120" customWidth="1"/>
    <col min="3833" max="3833" width="13.875" style="120" customWidth="1"/>
    <col min="3834" max="3836" width="9" style="120"/>
    <col min="3837" max="3838" width="10.5" style="120" customWidth="1"/>
    <col min="3839" max="4085" width="9" style="120"/>
    <col min="4086" max="4086" width="41.625" style="120" customWidth="1"/>
    <col min="4087" max="4088" width="14.5" style="120" customWidth="1"/>
    <col min="4089" max="4089" width="13.875" style="120" customWidth="1"/>
    <col min="4090" max="4092" width="9" style="120"/>
    <col min="4093" max="4094" width="10.5" style="120" customWidth="1"/>
    <col min="4095" max="4341" width="9" style="120"/>
    <col min="4342" max="4342" width="41.625" style="120" customWidth="1"/>
    <col min="4343" max="4344" width="14.5" style="120" customWidth="1"/>
    <col min="4345" max="4345" width="13.875" style="120" customWidth="1"/>
    <col min="4346" max="4348" width="9" style="120"/>
    <col min="4349" max="4350" width="10.5" style="120" customWidth="1"/>
    <col min="4351" max="4597" width="9" style="120"/>
    <col min="4598" max="4598" width="41.625" style="120" customWidth="1"/>
    <col min="4599" max="4600" width="14.5" style="120" customWidth="1"/>
    <col min="4601" max="4601" width="13.875" style="120" customWidth="1"/>
    <col min="4602" max="4604" width="9" style="120"/>
    <col min="4605" max="4606" width="10.5" style="120" customWidth="1"/>
    <col min="4607" max="4853" width="9" style="120"/>
    <col min="4854" max="4854" width="41.625" style="120" customWidth="1"/>
    <col min="4855" max="4856" width="14.5" style="120" customWidth="1"/>
    <col min="4857" max="4857" width="13.875" style="120" customWidth="1"/>
    <col min="4858" max="4860" width="9" style="120"/>
    <col min="4861" max="4862" width="10.5" style="120" customWidth="1"/>
    <col min="4863" max="5109" width="9" style="120"/>
    <col min="5110" max="5110" width="41.625" style="120" customWidth="1"/>
    <col min="5111" max="5112" width="14.5" style="120" customWidth="1"/>
    <col min="5113" max="5113" width="13.875" style="120" customWidth="1"/>
    <col min="5114" max="5116" width="9" style="120"/>
    <col min="5117" max="5118" width="10.5" style="120" customWidth="1"/>
    <col min="5119" max="5365" width="9" style="120"/>
    <col min="5366" max="5366" width="41.625" style="120" customWidth="1"/>
    <col min="5367" max="5368" width="14.5" style="120" customWidth="1"/>
    <col min="5369" max="5369" width="13.875" style="120" customWidth="1"/>
    <col min="5370" max="5372" width="9" style="120"/>
    <col min="5373" max="5374" width="10.5" style="120" customWidth="1"/>
    <col min="5375" max="5621" width="9" style="120"/>
    <col min="5622" max="5622" width="41.625" style="120" customWidth="1"/>
    <col min="5623" max="5624" width="14.5" style="120" customWidth="1"/>
    <col min="5625" max="5625" width="13.875" style="120" customWidth="1"/>
    <col min="5626" max="5628" width="9" style="120"/>
    <col min="5629" max="5630" width="10.5" style="120" customWidth="1"/>
    <col min="5631" max="5877" width="9" style="120"/>
    <col min="5878" max="5878" width="41.625" style="120" customWidth="1"/>
    <col min="5879" max="5880" width="14.5" style="120" customWidth="1"/>
    <col min="5881" max="5881" width="13.875" style="120" customWidth="1"/>
    <col min="5882" max="5884" width="9" style="120"/>
    <col min="5885" max="5886" width="10.5" style="120" customWidth="1"/>
    <col min="5887" max="6133" width="9" style="120"/>
    <col min="6134" max="6134" width="41.625" style="120" customWidth="1"/>
    <col min="6135" max="6136" width="14.5" style="120" customWidth="1"/>
    <col min="6137" max="6137" width="13.875" style="120" customWidth="1"/>
    <col min="6138" max="6140" width="9" style="120"/>
    <col min="6141" max="6142" width="10.5" style="120" customWidth="1"/>
    <col min="6143" max="6389" width="9" style="120"/>
    <col min="6390" max="6390" width="41.625" style="120" customWidth="1"/>
    <col min="6391" max="6392" width="14.5" style="120" customWidth="1"/>
    <col min="6393" max="6393" width="13.875" style="120" customWidth="1"/>
    <col min="6394" max="6396" width="9" style="120"/>
    <col min="6397" max="6398" width="10.5" style="120" customWidth="1"/>
    <col min="6399" max="6645" width="9" style="120"/>
    <col min="6646" max="6646" width="41.625" style="120" customWidth="1"/>
    <col min="6647" max="6648" width="14.5" style="120" customWidth="1"/>
    <col min="6649" max="6649" width="13.875" style="120" customWidth="1"/>
    <col min="6650" max="6652" width="9" style="120"/>
    <col min="6653" max="6654" width="10.5" style="120" customWidth="1"/>
    <col min="6655" max="6901" width="9" style="120"/>
    <col min="6902" max="6902" width="41.625" style="120" customWidth="1"/>
    <col min="6903" max="6904" width="14.5" style="120" customWidth="1"/>
    <col min="6905" max="6905" width="13.875" style="120" customWidth="1"/>
    <col min="6906" max="6908" width="9" style="120"/>
    <col min="6909" max="6910" width="10.5" style="120" customWidth="1"/>
    <col min="6911" max="7157" width="9" style="120"/>
    <col min="7158" max="7158" width="41.625" style="120" customWidth="1"/>
    <col min="7159" max="7160" width="14.5" style="120" customWidth="1"/>
    <col min="7161" max="7161" width="13.875" style="120" customWidth="1"/>
    <col min="7162" max="7164" width="9" style="120"/>
    <col min="7165" max="7166" width="10.5" style="120" customWidth="1"/>
    <col min="7167" max="7413" width="9" style="120"/>
    <col min="7414" max="7414" width="41.625" style="120" customWidth="1"/>
    <col min="7415" max="7416" width="14.5" style="120" customWidth="1"/>
    <col min="7417" max="7417" width="13.875" style="120" customWidth="1"/>
    <col min="7418" max="7420" width="9" style="120"/>
    <col min="7421" max="7422" width="10.5" style="120" customWidth="1"/>
    <col min="7423" max="7669" width="9" style="120"/>
    <col min="7670" max="7670" width="41.625" style="120" customWidth="1"/>
    <col min="7671" max="7672" width="14.5" style="120" customWidth="1"/>
    <col min="7673" max="7673" width="13.875" style="120" customWidth="1"/>
    <col min="7674" max="7676" width="9" style="120"/>
    <col min="7677" max="7678" width="10.5" style="120" customWidth="1"/>
    <col min="7679" max="7925" width="9" style="120"/>
    <col min="7926" max="7926" width="41.625" style="120" customWidth="1"/>
    <col min="7927" max="7928" width="14.5" style="120" customWidth="1"/>
    <col min="7929" max="7929" width="13.875" style="120" customWidth="1"/>
    <col min="7930" max="7932" width="9" style="120"/>
    <col min="7933" max="7934" width="10.5" style="120" customWidth="1"/>
    <col min="7935" max="8181" width="9" style="120"/>
    <col min="8182" max="8182" width="41.625" style="120" customWidth="1"/>
    <col min="8183" max="8184" width="14.5" style="120" customWidth="1"/>
    <col min="8185" max="8185" width="13.875" style="120" customWidth="1"/>
    <col min="8186" max="8188" width="9" style="120"/>
    <col min="8189" max="8190" width="10.5" style="120" customWidth="1"/>
    <col min="8191" max="8437" width="9" style="120"/>
    <col min="8438" max="8438" width="41.625" style="120" customWidth="1"/>
    <col min="8439" max="8440" width="14.5" style="120" customWidth="1"/>
    <col min="8441" max="8441" width="13.875" style="120" customWidth="1"/>
    <col min="8442" max="8444" width="9" style="120"/>
    <col min="8445" max="8446" width="10.5" style="120" customWidth="1"/>
    <col min="8447" max="8693" width="9" style="120"/>
    <col min="8694" max="8694" width="41.625" style="120" customWidth="1"/>
    <col min="8695" max="8696" width="14.5" style="120" customWidth="1"/>
    <col min="8697" max="8697" width="13.875" style="120" customWidth="1"/>
    <col min="8698" max="8700" width="9" style="120"/>
    <col min="8701" max="8702" width="10.5" style="120" customWidth="1"/>
    <col min="8703" max="8949" width="9" style="120"/>
    <col min="8950" max="8950" width="41.625" style="120" customWidth="1"/>
    <col min="8951" max="8952" width="14.5" style="120" customWidth="1"/>
    <col min="8953" max="8953" width="13.875" style="120" customWidth="1"/>
    <col min="8954" max="8956" width="9" style="120"/>
    <col min="8957" max="8958" width="10.5" style="120" customWidth="1"/>
    <col min="8959" max="9205" width="9" style="120"/>
    <col min="9206" max="9206" width="41.625" style="120" customWidth="1"/>
    <col min="9207" max="9208" width="14.5" style="120" customWidth="1"/>
    <col min="9209" max="9209" width="13.875" style="120" customWidth="1"/>
    <col min="9210" max="9212" width="9" style="120"/>
    <col min="9213" max="9214" width="10.5" style="120" customWidth="1"/>
    <col min="9215" max="9461" width="9" style="120"/>
    <col min="9462" max="9462" width="41.625" style="120" customWidth="1"/>
    <col min="9463" max="9464" width="14.5" style="120" customWidth="1"/>
    <col min="9465" max="9465" width="13.875" style="120" customWidth="1"/>
    <col min="9466" max="9468" width="9" style="120"/>
    <col min="9469" max="9470" width="10.5" style="120" customWidth="1"/>
    <col min="9471" max="9717" width="9" style="120"/>
    <col min="9718" max="9718" width="41.625" style="120" customWidth="1"/>
    <col min="9719" max="9720" width="14.5" style="120" customWidth="1"/>
    <col min="9721" max="9721" width="13.875" style="120" customWidth="1"/>
    <col min="9722" max="9724" width="9" style="120"/>
    <col min="9725" max="9726" width="10.5" style="120" customWidth="1"/>
    <col min="9727" max="9973" width="9" style="120"/>
    <col min="9974" max="9974" width="41.625" style="120" customWidth="1"/>
    <col min="9975" max="9976" width="14.5" style="120" customWidth="1"/>
    <col min="9977" max="9977" width="13.875" style="120" customWidth="1"/>
    <col min="9978" max="9980" width="9" style="120"/>
    <col min="9981" max="9982" width="10.5" style="120" customWidth="1"/>
    <col min="9983" max="10229" width="9" style="120"/>
    <col min="10230" max="10230" width="41.625" style="120" customWidth="1"/>
    <col min="10231" max="10232" width="14.5" style="120" customWidth="1"/>
    <col min="10233" max="10233" width="13.875" style="120" customWidth="1"/>
    <col min="10234" max="10236" width="9" style="120"/>
    <col min="10237" max="10238" width="10.5" style="120" customWidth="1"/>
    <col min="10239" max="10485" width="9" style="120"/>
    <col min="10486" max="10486" width="41.625" style="120" customWidth="1"/>
    <col min="10487" max="10488" width="14.5" style="120" customWidth="1"/>
    <col min="10489" max="10489" width="13.875" style="120" customWidth="1"/>
    <col min="10490" max="10492" width="9" style="120"/>
    <col min="10493" max="10494" width="10.5" style="120" customWidth="1"/>
    <col min="10495" max="10741" width="9" style="120"/>
    <col min="10742" max="10742" width="41.625" style="120" customWidth="1"/>
    <col min="10743" max="10744" width="14.5" style="120" customWidth="1"/>
    <col min="10745" max="10745" width="13.875" style="120" customWidth="1"/>
    <col min="10746" max="10748" width="9" style="120"/>
    <col min="10749" max="10750" width="10.5" style="120" customWidth="1"/>
    <col min="10751" max="10997" width="9" style="120"/>
    <col min="10998" max="10998" width="41.625" style="120" customWidth="1"/>
    <col min="10999" max="11000" width="14.5" style="120" customWidth="1"/>
    <col min="11001" max="11001" width="13.875" style="120" customWidth="1"/>
    <col min="11002" max="11004" width="9" style="120"/>
    <col min="11005" max="11006" width="10.5" style="120" customWidth="1"/>
    <col min="11007" max="11253" width="9" style="120"/>
    <col min="11254" max="11254" width="41.625" style="120" customWidth="1"/>
    <col min="11255" max="11256" width="14.5" style="120" customWidth="1"/>
    <col min="11257" max="11257" width="13.875" style="120" customWidth="1"/>
    <col min="11258" max="11260" width="9" style="120"/>
    <col min="11261" max="11262" width="10.5" style="120" customWidth="1"/>
    <col min="11263" max="11509" width="9" style="120"/>
    <col min="11510" max="11510" width="41.625" style="120" customWidth="1"/>
    <col min="11511" max="11512" width="14.5" style="120" customWidth="1"/>
    <col min="11513" max="11513" width="13.875" style="120" customWidth="1"/>
    <col min="11514" max="11516" width="9" style="120"/>
    <col min="11517" max="11518" width="10.5" style="120" customWidth="1"/>
    <col min="11519" max="11765" width="9" style="120"/>
    <col min="11766" max="11766" width="41.625" style="120" customWidth="1"/>
    <col min="11767" max="11768" width="14.5" style="120" customWidth="1"/>
    <col min="11769" max="11769" width="13.875" style="120" customWidth="1"/>
    <col min="11770" max="11772" width="9" style="120"/>
    <col min="11773" max="11774" width="10.5" style="120" customWidth="1"/>
    <col min="11775" max="12021" width="9" style="120"/>
    <col min="12022" max="12022" width="41.625" style="120" customWidth="1"/>
    <col min="12023" max="12024" width="14.5" style="120" customWidth="1"/>
    <col min="12025" max="12025" width="13.875" style="120" customWidth="1"/>
    <col min="12026" max="12028" width="9" style="120"/>
    <col min="12029" max="12030" width="10.5" style="120" customWidth="1"/>
    <col min="12031" max="12277" width="9" style="120"/>
    <col min="12278" max="12278" width="41.625" style="120" customWidth="1"/>
    <col min="12279" max="12280" width="14.5" style="120" customWidth="1"/>
    <col min="12281" max="12281" width="13.875" style="120" customWidth="1"/>
    <col min="12282" max="12284" width="9" style="120"/>
    <col min="12285" max="12286" width="10.5" style="120" customWidth="1"/>
    <col min="12287" max="12533" width="9" style="120"/>
    <col min="12534" max="12534" width="41.625" style="120" customWidth="1"/>
    <col min="12535" max="12536" width="14.5" style="120" customWidth="1"/>
    <col min="12537" max="12537" width="13.875" style="120" customWidth="1"/>
    <col min="12538" max="12540" width="9" style="120"/>
    <col min="12541" max="12542" width="10.5" style="120" customWidth="1"/>
    <col min="12543" max="12789" width="9" style="120"/>
    <col min="12790" max="12790" width="41.625" style="120" customWidth="1"/>
    <col min="12791" max="12792" width="14.5" style="120" customWidth="1"/>
    <col min="12793" max="12793" width="13.875" style="120" customWidth="1"/>
    <col min="12794" max="12796" width="9" style="120"/>
    <col min="12797" max="12798" width="10.5" style="120" customWidth="1"/>
    <col min="12799" max="13045" width="9" style="120"/>
    <col min="13046" max="13046" width="41.625" style="120" customWidth="1"/>
    <col min="13047" max="13048" width="14.5" style="120" customWidth="1"/>
    <col min="13049" max="13049" width="13.875" style="120" customWidth="1"/>
    <col min="13050" max="13052" width="9" style="120"/>
    <col min="13053" max="13054" width="10.5" style="120" customWidth="1"/>
    <col min="13055" max="13301" width="9" style="120"/>
    <col min="13302" max="13302" width="41.625" style="120" customWidth="1"/>
    <col min="13303" max="13304" width="14.5" style="120" customWidth="1"/>
    <col min="13305" max="13305" width="13.875" style="120" customWidth="1"/>
    <col min="13306" max="13308" width="9" style="120"/>
    <col min="13309" max="13310" width="10.5" style="120" customWidth="1"/>
    <col min="13311" max="13557" width="9" style="120"/>
    <col min="13558" max="13558" width="41.625" style="120" customWidth="1"/>
    <col min="13559" max="13560" width="14.5" style="120" customWidth="1"/>
    <col min="13561" max="13561" width="13.875" style="120" customWidth="1"/>
    <col min="13562" max="13564" width="9" style="120"/>
    <col min="13565" max="13566" width="10.5" style="120" customWidth="1"/>
    <col min="13567" max="13813" width="9" style="120"/>
    <col min="13814" max="13814" width="41.625" style="120" customWidth="1"/>
    <col min="13815" max="13816" width="14.5" style="120" customWidth="1"/>
    <col min="13817" max="13817" width="13.875" style="120" customWidth="1"/>
    <col min="13818" max="13820" width="9" style="120"/>
    <col min="13821" max="13822" width="10.5" style="120" customWidth="1"/>
    <col min="13823" max="14069" width="9" style="120"/>
    <col min="14070" max="14070" width="41.625" style="120" customWidth="1"/>
    <col min="14071" max="14072" width="14.5" style="120" customWidth="1"/>
    <col min="14073" max="14073" width="13.875" style="120" customWidth="1"/>
    <col min="14074" max="14076" width="9" style="120"/>
    <col min="14077" max="14078" width="10.5" style="120" customWidth="1"/>
    <col min="14079" max="14325" width="9" style="120"/>
    <col min="14326" max="14326" width="41.625" style="120" customWidth="1"/>
    <col min="14327" max="14328" width="14.5" style="120" customWidth="1"/>
    <col min="14329" max="14329" width="13.875" style="120" customWidth="1"/>
    <col min="14330" max="14332" width="9" style="120"/>
    <col min="14333" max="14334" width="10.5" style="120" customWidth="1"/>
    <col min="14335" max="14581" width="9" style="120"/>
    <col min="14582" max="14582" width="41.625" style="120" customWidth="1"/>
    <col min="14583" max="14584" width="14.5" style="120" customWidth="1"/>
    <col min="14585" max="14585" width="13.875" style="120" customWidth="1"/>
    <col min="14586" max="14588" width="9" style="120"/>
    <col min="14589" max="14590" width="10.5" style="120" customWidth="1"/>
    <col min="14591" max="14837" width="9" style="120"/>
    <col min="14838" max="14838" width="41.625" style="120" customWidth="1"/>
    <col min="14839" max="14840" width="14.5" style="120" customWidth="1"/>
    <col min="14841" max="14841" width="13.875" style="120" customWidth="1"/>
    <col min="14842" max="14844" width="9" style="120"/>
    <col min="14845" max="14846" width="10.5" style="120" customWidth="1"/>
    <col min="14847" max="15093" width="9" style="120"/>
    <col min="15094" max="15094" width="41.625" style="120" customWidth="1"/>
    <col min="15095" max="15096" width="14.5" style="120" customWidth="1"/>
    <col min="15097" max="15097" width="13.875" style="120" customWidth="1"/>
    <col min="15098" max="15100" width="9" style="120"/>
    <col min="15101" max="15102" width="10.5" style="120" customWidth="1"/>
    <col min="15103" max="15349" width="9" style="120"/>
    <col min="15350" max="15350" width="41.625" style="120" customWidth="1"/>
    <col min="15351" max="15352" width="14.5" style="120" customWidth="1"/>
    <col min="15353" max="15353" width="13.875" style="120" customWidth="1"/>
    <col min="15354" max="15356" width="9" style="120"/>
    <col min="15357" max="15358" width="10.5" style="120" customWidth="1"/>
    <col min="15359" max="15605" width="9" style="120"/>
    <col min="15606" max="15606" width="41.625" style="120" customWidth="1"/>
    <col min="15607" max="15608" width="14.5" style="120" customWidth="1"/>
    <col min="15609" max="15609" width="13.875" style="120" customWidth="1"/>
    <col min="15610" max="15612" width="9" style="120"/>
    <col min="15613" max="15614" width="10.5" style="120" customWidth="1"/>
    <col min="15615" max="15861" width="9" style="120"/>
    <col min="15862" max="15862" width="41.625" style="120" customWidth="1"/>
    <col min="15863" max="15864" width="14.5" style="120" customWidth="1"/>
    <col min="15865" max="15865" width="13.875" style="120" customWidth="1"/>
    <col min="15866" max="15868" width="9" style="120"/>
    <col min="15869" max="15870" width="10.5" style="120" customWidth="1"/>
    <col min="15871" max="16117" width="9" style="120"/>
    <col min="16118" max="16118" width="41.625" style="120" customWidth="1"/>
    <col min="16119" max="16120" width="14.5" style="120" customWidth="1"/>
    <col min="16121" max="16121" width="13.875" style="120" customWidth="1"/>
    <col min="16122" max="16124" width="9" style="120"/>
    <col min="16125" max="16126" width="10.5" style="120" customWidth="1"/>
    <col min="16127" max="16384" width="9" style="120"/>
  </cols>
  <sheetData>
    <row r="1" ht="45" customHeight="1" spans="1:4">
      <c r="A1" s="114" t="s">
        <v>1496</v>
      </c>
      <c r="B1" s="122"/>
      <c r="C1" s="122"/>
      <c r="D1" s="114"/>
    </row>
    <row r="2" ht="20.1" customHeight="1" spans="1:4">
      <c r="A2" s="123"/>
      <c r="B2" s="124"/>
      <c r="C2" s="125"/>
      <c r="D2" s="126" t="s">
        <v>1371</v>
      </c>
    </row>
    <row r="3" ht="45" customHeight="1" spans="1:4">
      <c r="A3" s="127" t="s">
        <v>1204</v>
      </c>
      <c r="B3" s="128" t="s">
        <v>1459</v>
      </c>
      <c r="C3" s="129" t="s">
        <v>103</v>
      </c>
      <c r="D3" s="129" t="s">
        <v>1460</v>
      </c>
    </row>
    <row r="4" ht="36" customHeight="1" spans="1:4">
      <c r="A4" s="130" t="s">
        <v>1481</v>
      </c>
      <c r="B4" s="131">
        <v>23948</v>
      </c>
      <c r="C4" s="131">
        <v>25907</v>
      </c>
      <c r="D4" s="132">
        <f t="shared" ref="D4:D17" si="0">(C4-B4)/B4</f>
        <v>0.0818022381827292</v>
      </c>
    </row>
    <row r="5" ht="36" customHeight="1" spans="1:4">
      <c r="A5" s="133" t="s">
        <v>1482</v>
      </c>
      <c r="B5" s="134">
        <v>23948</v>
      </c>
      <c r="C5" s="135">
        <v>25733</v>
      </c>
      <c r="D5" s="132">
        <f t="shared" si="0"/>
        <v>0.0745364957407717</v>
      </c>
    </row>
    <row r="6" ht="36" customHeight="1" spans="1:4">
      <c r="A6" s="130" t="s">
        <v>1483</v>
      </c>
      <c r="B6" s="131">
        <v>12508</v>
      </c>
      <c r="C6" s="131">
        <v>13405</v>
      </c>
      <c r="D6" s="132">
        <f t="shared" si="0"/>
        <v>0.0717141029740966</v>
      </c>
    </row>
    <row r="7" ht="36" customHeight="1" spans="1:4">
      <c r="A7" s="133" t="s">
        <v>1482</v>
      </c>
      <c r="B7" s="136">
        <v>12508</v>
      </c>
      <c r="C7" s="135">
        <v>13353</v>
      </c>
      <c r="D7" s="132">
        <f t="shared" si="0"/>
        <v>0.0675567636712504</v>
      </c>
    </row>
    <row r="8" ht="36" customHeight="1" spans="1:4">
      <c r="A8" s="130" t="s">
        <v>1484</v>
      </c>
      <c r="B8" s="131">
        <v>2833</v>
      </c>
      <c r="C8" s="131">
        <v>776</v>
      </c>
      <c r="D8" s="132">
        <f t="shared" si="0"/>
        <v>-0.726085421814331</v>
      </c>
    </row>
    <row r="9" ht="36" customHeight="1" spans="1:4">
      <c r="A9" s="133" t="s">
        <v>1482</v>
      </c>
      <c r="B9" s="136">
        <v>864</v>
      </c>
      <c r="C9" s="135">
        <v>516</v>
      </c>
      <c r="D9" s="132">
        <f t="shared" si="0"/>
        <v>-0.402777777777778</v>
      </c>
    </row>
    <row r="10" ht="36" customHeight="1" spans="1:4">
      <c r="A10" s="130" t="s">
        <v>1485</v>
      </c>
      <c r="B10" s="131">
        <v>14932</v>
      </c>
      <c r="C10" s="131">
        <v>10802</v>
      </c>
      <c r="D10" s="132">
        <f t="shared" si="0"/>
        <v>-0.276587195285293</v>
      </c>
    </row>
    <row r="11" ht="36" customHeight="1" spans="1:4">
      <c r="A11" s="133" t="s">
        <v>1482</v>
      </c>
      <c r="B11" s="136">
        <v>7423</v>
      </c>
      <c r="C11" s="137">
        <v>10800</v>
      </c>
      <c r="D11" s="132">
        <f t="shared" si="0"/>
        <v>0.454937356863802</v>
      </c>
    </row>
    <row r="12" ht="36" customHeight="1" spans="1:4">
      <c r="A12" s="130" t="s">
        <v>1486</v>
      </c>
      <c r="B12" s="138">
        <v>2165</v>
      </c>
      <c r="C12" s="131">
        <v>904</v>
      </c>
      <c r="D12" s="132">
        <f t="shared" si="0"/>
        <v>-0.582448036951501</v>
      </c>
    </row>
    <row r="13" ht="36" customHeight="1" spans="1:4">
      <c r="A13" s="133" t="s">
        <v>1482</v>
      </c>
      <c r="B13" s="137">
        <v>1095</v>
      </c>
      <c r="C13" s="137">
        <v>903</v>
      </c>
      <c r="D13" s="132">
        <f t="shared" si="0"/>
        <v>-0.175342465753425</v>
      </c>
    </row>
    <row r="14" ht="36" customHeight="1" spans="1:4">
      <c r="A14" s="130" t="s">
        <v>1487</v>
      </c>
      <c r="B14" s="131">
        <v>4861</v>
      </c>
      <c r="C14" s="131">
        <v>5201</v>
      </c>
      <c r="D14" s="132">
        <f t="shared" si="0"/>
        <v>0.0699444558732771</v>
      </c>
    </row>
    <row r="15" ht="36" customHeight="1" spans="1:4">
      <c r="A15" s="133" t="s">
        <v>1482</v>
      </c>
      <c r="B15" s="137">
        <v>4861</v>
      </c>
      <c r="C15" s="135">
        <v>5195</v>
      </c>
      <c r="D15" s="132">
        <f t="shared" si="0"/>
        <v>0.0687101419461016</v>
      </c>
    </row>
    <row r="16" ht="36" customHeight="1" spans="1:4">
      <c r="A16" s="130" t="s">
        <v>1488</v>
      </c>
      <c r="B16" s="131">
        <v>20622</v>
      </c>
      <c r="C16" s="131">
        <v>17571</v>
      </c>
      <c r="D16" s="132">
        <f t="shared" si="0"/>
        <v>-0.147948792551644</v>
      </c>
    </row>
    <row r="17" ht="36" customHeight="1" spans="1:4">
      <c r="A17" s="133" t="s">
        <v>1482</v>
      </c>
      <c r="B17" s="137">
        <v>14600</v>
      </c>
      <c r="C17" s="137">
        <v>17571</v>
      </c>
      <c r="D17" s="132">
        <f t="shared" si="0"/>
        <v>0.203493150684932</v>
      </c>
    </row>
    <row r="18" ht="36" customHeight="1" spans="1:4">
      <c r="A18" s="130" t="s">
        <v>1489</v>
      </c>
      <c r="B18" s="131"/>
      <c r="C18" s="131"/>
      <c r="D18" s="132"/>
    </row>
    <row r="19" ht="36" customHeight="1" spans="1:4">
      <c r="A19" s="133" t="s">
        <v>1482</v>
      </c>
      <c r="B19" s="137"/>
      <c r="C19" s="137"/>
      <c r="D19" s="132"/>
    </row>
    <row r="20" ht="36" customHeight="1" spans="1:4">
      <c r="A20" s="139" t="s">
        <v>1490</v>
      </c>
      <c r="B20" s="131">
        <f>B4+B6+B8+B10+B12+B14+B16+B18</f>
        <v>81869</v>
      </c>
      <c r="C20" s="131">
        <f>C4+C6+C8+C10+C12+C14+C16+C18</f>
        <v>74566</v>
      </c>
      <c r="D20" s="132">
        <f t="shared" ref="D20:D24" si="1">(C20-B20)/B20</f>
        <v>-0.0892034836140664</v>
      </c>
    </row>
    <row r="21" ht="36" customHeight="1" spans="1:4">
      <c r="A21" s="133" t="s">
        <v>1491</v>
      </c>
      <c r="B21" s="134">
        <f>B5+B7+B9+B11+B13+B15+B17</f>
        <v>65299</v>
      </c>
      <c r="C21" s="134">
        <f>C5+C7+C9+C11+C13+C15+C17</f>
        <v>74071</v>
      </c>
      <c r="D21" s="132">
        <f t="shared" si="1"/>
        <v>0.134335901009204</v>
      </c>
    </row>
    <row r="22" ht="36" customHeight="1" spans="1:4">
      <c r="A22" s="140" t="s">
        <v>1492</v>
      </c>
      <c r="B22" s="141"/>
      <c r="C22" s="141"/>
      <c r="D22" s="132"/>
    </row>
    <row r="23" ht="36" customHeight="1" spans="1:4">
      <c r="A23" s="140" t="s">
        <v>1493</v>
      </c>
      <c r="B23" s="141">
        <v>35772</v>
      </c>
      <c r="C23" s="141">
        <v>50979</v>
      </c>
      <c r="D23" s="132">
        <f t="shared" si="1"/>
        <v>0.425109023817511</v>
      </c>
    </row>
    <row r="24" ht="36" customHeight="1" spans="1:4">
      <c r="A24" s="142" t="s">
        <v>1494</v>
      </c>
      <c r="B24" s="143">
        <f>B20+B22+B23</f>
        <v>117641</v>
      </c>
      <c r="C24" s="143">
        <f>C20+C22+C23</f>
        <v>125545</v>
      </c>
      <c r="D24" s="132">
        <f t="shared" si="1"/>
        <v>0.0671874601541979</v>
      </c>
    </row>
  </sheetData>
  <autoFilter ref="A3:D24">
    <extLst/>
  </autoFilter>
  <mergeCells count="1">
    <mergeCell ref="A1:D1"/>
  </mergeCells>
  <conditionalFormatting sqref="E4:G17 E20:G24 D25:G28">
    <cfRule type="cellIs" dxfId="3" priority="3" stopIfTrue="1" operator="lessThanOrEqual">
      <formula>-1</formula>
    </cfRule>
  </conditionalFormatting>
  <conditionalFormatting sqref="E16:G17">
    <cfRule type="cellIs" dxfId="5" priority="8" stopIfTrue="1" operator="lessThan">
      <formula>0</formula>
    </cfRule>
    <cfRule type="cellIs" dxfId="5" priority="4"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topLeftCell="A16" workbookViewId="0">
      <selection activeCell="H14" sqref="H14"/>
    </sheetView>
  </sheetViews>
  <sheetFormatPr defaultColWidth="10" defaultRowHeight="13.5" outlineLevelCol="6"/>
  <cols>
    <col min="1" max="1" width="24.625" style="64" customWidth="1"/>
    <col min="2" max="7" width="15.625" style="64" customWidth="1"/>
    <col min="8" max="8" width="9.76666666666667" style="64" customWidth="1"/>
    <col min="9" max="16384" width="10" style="64"/>
  </cols>
  <sheetData>
    <row r="1" s="64" customFormat="1" ht="30" customHeight="1" spans="1:1">
      <c r="A1" s="99"/>
    </row>
    <row r="2" s="64" customFormat="1" ht="28.6" customHeight="1" spans="1:7">
      <c r="A2" s="114" t="s">
        <v>1497</v>
      </c>
      <c r="B2" s="114"/>
      <c r="C2" s="114"/>
      <c r="D2" s="114"/>
      <c r="E2" s="114"/>
      <c r="F2" s="114"/>
      <c r="G2" s="114"/>
    </row>
    <row r="3" s="64" customFormat="1" ht="23" customHeight="1" spans="1:7">
      <c r="A3" s="104"/>
      <c r="B3" s="104"/>
      <c r="F3" s="105" t="s">
        <v>1498</v>
      </c>
      <c r="G3" s="105"/>
    </row>
    <row r="4" s="64" customFormat="1" ht="30" customHeight="1" spans="1:7">
      <c r="A4" s="109" t="s">
        <v>1499</v>
      </c>
      <c r="B4" s="109" t="s">
        <v>1500</v>
      </c>
      <c r="C4" s="109"/>
      <c r="D4" s="109"/>
      <c r="E4" s="109" t="s">
        <v>1501</v>
      </c>
      <c r="F4" s="109"/>
      <c r="G4" s="109"/>
    </row>
    <row r="5" s="64" customFormat="1" ht="30" customHeight="1" spans="1:7">
      <c r="A5" s="109"/>
      <c r="B5" s="115"/>
      <c r="C5" s="109" t="s">
        <v>1502</v>
      </c>
      <c r="D5" s="109" t="s">
        <v>1503</v>
      </c>
      <c r="E5" s="115"/>
      <c r="F5" s="109" t="s">
        <v>1502</v>
      </c>
      <c r="G5" s="109" t="s">
        <v>1503</v>
      </c>
    </row>
    <row r="6" s="64" customFormat="1" ht="30" customHeight="1" spans="1:7">
      <c r="A6" s="109" t="s">
        <v>1504</v>
      </c>
      <c r="B6" s="109" t="s">
        <v>1505</v>
      </c>
      <c r="C6" s="109" t="s">
        <v>1506</v>
      </c>
      <c r="D6" s="109" t="s">
        <v>1507</v>
      </c>
      <c r="E6" s="109" t="s">
        <v>1508</v>
      </c>
      <c r="F6" s="109" t="s">
        <v>1509</v>
      </c>
      <c r="G6" s="109" t="s">
        <v>1510</v>
      </c>
    </row>
    <row r="7" s="64" customFormat="1" ht="30" customHeight="1" spans="1:7">
      <c r="A7" s="111" t="s">
        <v>1511</v>
      </c>
      <c r="B7" s="115">
        <f>C7+D7</f>
        <v>20.75</v>
      </c>
      <c r="C7" s="115">
        <v>19.25</v>
      </c>
      <c r="D7" s="115">
        <v>1.5</v>
      </c>
      <c r="E7" s="115">
        <f>F7+G7</f>
        <v>18.87</v>
      </c>
      <c r="F7" s="115">
        <v>17.37</v>
      </c>
      <c r="G7" s="115">
        <v>1.5</v>
      </c>
    </row>
    <row r="8" s="64" customFormat="1" ht="30" customHeight="1" spans="1:7">
      <c r="A8" s="111" t="s">
        <v>1512</v>
      </c>
      <c r="B8" s="115">
        <f>C8+D8</f>
        <v>20.75</v>
      </c>
      <c r="C8" s="115">
        <v>19.25</v>
      </c>
      <c r="D8" s="115">
        <v>1.5</v>
      </c>
      <c r="E8" s="115">
        <f>F8+G8</f>
        <v>18.87</v>
      </c>
      <c r="F8" s="115">
        <v>17.37</v>
      </c>
      <c r="G8" s="115">
        <v>1.5</v>
      </c>
    </row>
    <row r="9" s="64" customFormat="1" ht="44" customHeight="1" spans="1:7">
      <c r="A9" s="116" t="s">
        <v>1513</v>
      </c>
      <c r="B9" s="115"/>
      <c r="C9" s="115"/>
      <c r="D9" s="115"/>
      <c r="E9" s="115"/>
      <c r="F9" s="115"/>
      <c r="G9" s="115"/>
    </row>
    <row r="10" s="64" customFormat="1" ht="30" customHeight="1" spans="1:7">
      <c r="A10" s="116" t="s">
        <v>1514</v>
      </c>
      <c r="B10" s="115"/>
      <c r="C10" s="115"/>
      <c r="D10" s="115"/>
      <c r="E10" s="115"/>
      <c r="F10" s="115"/>
      <c r="G10" s="115"/>
    </row>
    <row r="11" s="64" customFormat="1" ht="30" customHeight="1" spans="1:7">
      <c r="A11" s="116" t="s">
        <v>1515</v>
      </c>
      <c r="B11" s="115"/>
      <c r="C11" s="115"/>
      <c r="D11" s="115"/>
      <c r="E11" s="115"/>
      <c r="F11" s="115"/>
      <c r="G11" s="115"/>
    </row>
    <row r="12" s="64" customFormat="1" ht="30" customHeight="1" spans="1:7">
      <c r="A12" s="117"/>
      <c r="B12" s="115"/>
      <c r="C12" s="115"/>
      <c r="D12" s="115"/>
      <c r="E12" s="115"/>
      <c r="F12" s="115"/>
      <c r="G12" s="115"/>
    </row>
    <row r="13" s="66" customFormat="1" ht="25" customHeight="1" spans="1:7">
      <c r="A13" s="98" t="s">
        <v>1516</v>
      </c>
      <c r="B13" s="98"/>
      <c r="C13" s="98"/>
      <c r="D13" s="98"/>
      <c r="E13" s="98"/>
      <c r="F13" s="98"/>
      <c r="G13" s="98"/>
    </row>
    <row r="14" s="66" customFormat="1" ht="25" customHeight="1" spans="1:7">
      <c r="A14" s="98" t="s">
        <v>1517</v>
      </c>
      <c r="B14" s="98"/>
      <c r="C14" s="98"/>
      <c r="D14" s="98"/>
      <c r="E14" s="98"/>
      <c r="F14" s="98"/>
      <c r="G14" s="98"/>
    </row>
    <row r="15" s="64" customFormat="1" ht="18" customHeight="1" spans="1:7">
      <c r="A15" s="99"/>
      <c r="B15" s="99"/>
      <c r="C15" s="99"/>
      <c r="D15" s="99"/>
      <c r="E15" s="99"/>
      <c r="F15" s="99"/>
      <c r="G15" s="99"/>
    </row>
    <row r="16" s="64" customFormat="1" ht="18" customHeight="1" spans="1:7">
      <c r="A16" s="99"/>
      <c r="B16" s="99"/>
      <c r="C16" s="99"/>
      <c r="D16" s="99"/>
      <c r="E16" s="99"/>
      <c r="F16" s="99"/>
      <c r="G16" s="99"/>
    </row>
    <row r="17" s="64" customFormat="1" ht="18" customHeight="1" spans="1:7">
      <c r="A17" s="99"/>
      <c r="B17" s="99"/>
      <c r="C17" s="99"/>
      <c r="D17" s="99"/>
      <c r="E17" s="99"/>
      <c r="F17" s="99"/>
      <c r="G17" s="99"/>
    </row>
    <row r="18" s="64" customFormat="1" ht="18" customHeight="1" spans="1:7">
      <c r="A18" s="99"/>
      <c r="B18" s="99"/>
      <c r="C18" s="99"/>
      <c r="D18" s="99"/>
      <c r="E18" s="99"/>
      <c r="F18" s="99"/>
      <c r="G18" s="99"/>
    </row>
    <row r="19" s="64" customFormat="1" ht="14" customHeight="1" spans="1:7">
      <c r="A19" s="99"/>
      <c r="B19" s="99"/>
      <c r="C19" s="99"/>
      <c r="D19" s="99"/>
      <c r="E19" s="99"/>
      <c r="F19" s="99"/>
      <c r="G19" s="99"/>
    </row>
    <row r="20" s="64" customFormat="1" ht="33" customHeight="1" spans="1:7">
      <c r="A20" s="104"/>
      <c r="B20" s="104"/>
      <c r="C20" s="104"/>
      <c r="D20" s="104"/>
      <c r="E20" s="104"/>
      <c r="F20" s="104"/>
      <c r="G20" s="104"/>
    </row>
    <row r="21" s="64" customFormat="1" ht="28.6" customHeight="1" spans="1:7">
      <c r="A21" s="114" t="s">
        <v>1518</v>
      </c>
      <c r="B21" s="114"/>
      <c r="C21" s="114"/>
      <c r="D21" s="114"/>
      <c r="E21" s="114"/>
      <c r="F21" s="114"/>
      <c r="G21" s="114"/>
    </row>
    <row r="22" s="64" customFormat="1" ht="16" customHeight="1" spans="1:7">
      <c r="A22" s="118"/>
      <c r="B22" s="118"/>
      <c r="C22" s="118"/>
      <c r="D22" s="118"/>
      <c r="E22" s="118"/>
      <c r="F22" s="118"/>
      <c r="G22" s="118"/>
    </row>
    <row r="23" s="64" customFormat="1" ht="21" customHeight="1" spans="1:7">
      <c r="A23" s="104"/>
      <c r="B23" s="104"/>
      <c r="F23" s="105" t="s">
        <v>1498</v>
      </c>
      <c r="G23" s="105"/>
    </row>
    <row r="24" s="64" customFormat="1" ht="30" customHeight="1" spans="1:7">
      <c r="A24" s="109" t="s">
        <v>1499</v>
      </c>
      <c r="B24" s="109" t="s">
        <v>1500</v>
      </c>
      <c r="C24" s="109"/>
      <c r="D24" s="109"/>
      <c r="E24" s="109" t="s">
        <v>1501</v>
      </c>
      <c r="F24" s="109"/>
      <c r="G24" s="109"/>
    </row>
    <row r="25" s="64" customFormat="1" ht="30" customHeight="1" spans="1:7">
      <c r="A25" s="109"/>
      <c r="B25" s="115"/>
      <c r="C25" s="109" t="s">
        <v>1502</v>
      </c>
      <c r="D25" s="109" t="s">
        <v>1503</v>
      </c>
      <c r="E25" s="115"/>
      <c r="F25" s="109" t="s">
        <v>1502</v>
      </c>
      <c r="G25" s="109" t="s">
        <v>1503</v>
      </c>
    </row>
    <row r="26" s="64" customFormat="1" ht="30" customHeight="1" spans="1:7">
      <c r="A26" s="109" t="s">
        <v>1504</v>
      </c>
      <c r="B26" s="109" t="s">
        <v>1505</v>
      </c>
      <c r="C26" s="109" t="s">
        <v>1506</v>
      </c>
      <c r="D26" s="109" t="s">
        <v>1507</v>
      </c>
      <c r="E26" s="109" t="s">
        <v>1508</v>
      </c>
      <c r="F26" s="109" t="s">
        <v>1509</v>
      </c>
      <c r="G26" s="109" t="s">
        <v>1510</v>
      </c>
    </row>
    <row r="27" s="64" customFormat="1" ht="30" customHeight="1" spans="1:7">
      <c r="A27" s="110" t="s">
        <v>1519</v>
      </c>
      <c r="B27" s="115">
        <f>C27+D27</f>
        <v>20.75</v>
      </c>
      <c r="C27" s="115">
        <v>19.25</v>
      </c>
      <c r="D27" s="115">
        <v>1.5</v>
      </c>
      <c r="E27" s="115">
        <f>F27+G27</f>
        <v>18.87</v>
      </c>
      <c r="F27" s="115">
        <v>17.37</v>
      </c>
      <c r="G27" s="115">
        <v>1.5</v>
      </c>
    </row>
    <row r="28" s="64" customFormat="1" ht="30" customHeight="1" spans="1:7">
      <c r="A28" s="110" t="s">
        <v>1520</v>
      </c>
      <c r="B28" s="115">
        <f>C28+D28</f>
        <v>20.75</v>
      </c>
      <c r="C28" s="115">
        <v>19.25</v>
      </c>
      <c r="D28" s="115">
        <v>1.5</v>
      </c>
      <c r="E28" s="115">
        <f>F28+G28</f>
        <v>18.87</v>
      </c>
      <c r="F28" s="115">
        <v>17.37</v>
      </c>
      <c r="G28" s="115">
        <v>1.5</v>
      </c>
    </row>
    <row r="29" s="64" customFormat="1" ht="30" customHeight="1" spans="1:7">
      <c r="A29" s="110"/>
      <c r="B29" s="119"/>
      <c r="C29" s="119"/>
      <c r="D29" s="119"/>
      <c r="E29" s="119"/>
      <c r="F29" s="119"/>
      <c r="G29" s="119"/>
    </row>
    <row r="30" s="64" customFormat="1" ht="30" customHeight="1" spans="1:7">
      <c r="A30" s="110"/>
      <c r="B30" s="119"/>
      <c r="C30" s="119"/>
      <c r="D30" s="119"/>
      <c r="E30" s="119"/>
      <c r="F30" s="119"/>
      <c r="G30" s="119"/>
    </row>
    <row r="31" s="64" customFormat="1" ht="30" customHeight="1" spans="1:7">
      <c r="A31" s="116"/>
      <c r="B31" s="119"/>
      <c r="C31" s="119"/>
      <c r="D31" s="119"/>
      <c r="E31" s="119"/>
      <c r="F31" s="119"/>
      <c r="G31" s="119"/>
    </row>
    <row r="32" s="66" customFormat="1" ht="25" customHeight="1" spans="1:7">
      <c r="A32" s="113" t="s">
        <v>1516</v>
      </c>
      <c r="B32" s="113"/>
      <c r="C32" s="113"/>
      <c r="D32" s="113"/>
      <c r="E32" s="113"/>
      <c r="F32" s="113"/>
      <c r="G32" s="113"/>
    </row>
    <row r="33" s="66" customFormat="1" ht="25" customHeight="1" spans="1:7">
      <c r="A33" s="113" t="s">
        <v>1517</v>
      </c>
      <c r="B33" s="113"/>
      <c r="C33" s="113"/>
      <c r="D33" s="113"/>
      <c r="E33" s="113"/>
      <c r="F33" s="113"/>
      <c r="G33" s="113"/>
    </row>
  </sheetData>
  <mergeCells count="15">
    <mergeCell ref="A2:G2"/>
    <mergeCell ref="F3:G3"/>
    <mergeCell ref="B4:D4"/>
    <mergeCell ref="E4:G4"/>
    <mergeCell ref="A13:G13"/>
    <mergeCell ref="A14:G14"/>
    <mergeCell ref="A21:G21"/>
    <mergeCell ref="A22:G22"/>
    <mergeCell ref="F23:G23"/>
    <mergeCell ref="B24:D24"/>
    <mergeCell ref="E24:G24"/>
    <mergeCell ref="A32:G32"/>
    <mergeCell ref="A33:G33"/>
    <mergeCell ref="A4:A5"/>
    <mergeCell ref="A24:A25"/>
  </mergeCells>
  <printOptions horizontalCentered="1"/>
  <pageMargins left="0.709027777777778" right="0.709027777777778" top="0.629166666666667" bottom="0.75" header="0.309027777777778" footer="0.309027777777778"/>
  <pageSetup paperSize="9" fitToHeight="200"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zoomScale="90" zoomScaleNormal="90" workbookViewId="0">
      <selection activeCell="C28" sqref="C28"/>
    </sheetView>
  </sheetViews>
  <sheetFormatPr defaultColWidth="10" defaultRowHeight="13.5" outlineLevelCol="6"/>
  <cols>
    <col min="1" max="1" width="62.25" style="64" customWidth="1"/>
    <col min="2" max="3" width="28.625" style="64" customWidth="1"/>
    <col min="4" max="4" width="9.76666666666667" style="64" customWidth="1"/>
    <col min="5" max="16384" width="10" style="64"/>
  </cols>
  <sheetData>
    <row r="1" s="64" customFormat="1" ht="23" customHeight="1"/>
    <row r="2" s="64" customFormat="1" ht="14.3" customHeight="1" spans="1:1">
      <c r="A2" s="99"/>
    </row>
    <row r="3" s="64" customFormat="1" ht="28.6" customHeight="1" spans="1:3">
      <c r="A3" s="94" t="s">
        <v>1521</v>
      </c>
      <c r="B3" s="94"/>
      <c r="C3" s="94"/>
    </row>
    <row r="4" s="64" customFormat="1" ht="27" customHeight="1" spans="1:3">
      <c r="A4" s="104"/>
      <c r="B4" s="104"/>
      <c r="C4" s="105" t="s">
        <v>1498</v>
      </c>
    </row>
    <row r="5" s="107" customFormat="1" ht="24" customHeight="1" spans="1:3">
      <c r="A5" s="109" t="s">
        <v>1522</v>
      </c>
      <c r="B5" s="109" t="s">
        <v>1437</v>
      </c>
      <c r="C5" s="109" t="s">
        <v>1523</v>
      </c>
    </row>
    <row r="6" s="107" customFormat="1" ht="32" customHeight="1" spans="1:3">
      <c r="A6" s="110" t="s">
        <v>1524</v>
      </c>
      <c r="B6" s="106"/>
      <c r="C6" s="106">
        <v>17.48</v>
      </c>
    </row>
    <row r="7" s="107" customFormat="1" ht="32" customHeight="1" spans="1:3">
      <c r="A7" s="110" t="s">
        <v>1525</v>
      </c>
      <c r="B7" s="106">
        <v>19.25</v>
      </c>
      <c r="C7" s="106"/>
    </row>
    <row r="8" s="107" customFormat="1" ht="32" customHeight="1" spans="1:3">
      <c r="A8" s="110" t="s">
        <v>1526</v>
      </c>
      <c r="B8" s="106"/>
      <c r="C8" s="106">
        <v>1.49</v>
      </c>
    </row>
    <row r="9" s="107" customFormat="1" ht="30" customHeight="1" spans="1:3">
      <c r="A9" s="111" t="s">
        <v>1527</v>
      </c>
      <c r="B9" s="106"/>
      <c r="C9" s="106"/>
    </row>
    <row r="10" s="107" customFormat="1" ht="32" customHeight="1" spans="1:3">
      <c r="A10" s="111" t="s">
        <v>1528</v>
      </c>
      <c r="B10" s="106"/>
      <c r="C10" s="106">
        <v>1.49</v>
      </c>
    </row>
    <row r="11" s="107" customFormat="1" ht="32" customHeight="1" spans="1:3">
      <c r="A11" s="110" t="s">
        <v>1529</v>
      </c>
      <c r="B11" s="106"/>
      <c r="C11" s="106">
        <v>1.6</v>
      </c>
    </row>
    <row r="12" s="107" customFormat="1" ht="32" customHeight="1" spans="1:3">
      <c r="A12" s="110" t="s">
        <v>1530</v>
      </c>
      <c r="B12" s="106"/>
      <c r="C12" s="106">
        <v>17.37</v>
      </c>
    </row>
    <row r="13" s="107" customFormat="1" ht="32" customHeight="1" spans="1:3">
      <c r="A13" s="110" t="s">
        <v>1531</v>
      </c>
      <c r="B13" s="106"/>
      <c r="C13" s="106"/>
    </row>
    <row r="14" s="107" customFormat="1" ht="32" customHeight="1" spans="1:3">
      <c r="A14" s="110" t="s">
        <v>1532</v>
      </c>
      <c r="B14" s="106"/>
      <c r="C14" s="106"/>
    </row>
    <row r="15" s="108" customFormat="1" ht="56" customHeight="1" spans="1:7">
      <c r="A15" s="112" t="s">
        <v>1533</v>
      </c>
      <c r="B15" s="112"/>
      <c r="C15" s="112"/>
      <c r="D15" s="113"/>
      <c r="E15" s="113"/>
      <c r="F15" s="113"/>
      <c r="G15" s="113"/>
    </row>
    <row r="16" s="64" customFormat="1" spans="1:3">
      <c r="A16" s="104"/>
      <c r="B16" s="104"/>
      <c r="C16" s="104"/>
    </row>
  </sheetData>
  <mergeCells count="2">
    <mergeCell ref="A3:C3"/>
    <mergeCell ref="A15:C15"/>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6"/>
  <sheetViews>
    <sheetView zoomScale="90" zoomScaleNormal="90" workbookViewId="0">
      <selection activeCell="D16" sqref="D16"/>
    </sheetView>
  </sheetViews>
  <sheetFormatPr defaultColWidth="10" defaultRowHeight="13.5" outlineLevelCol="2"/>
  <cols>
    <col min="1" max="1" width="60" style="64" customWidth="1"/>
    <col min="2" max="3" width="25.625" style="64" customWidth="1"/>
    <col min="4" max="16384" width="10" style="64"/>
  </cols>
  <sheetData>
    <row r="1" s="64" customFormat="1" ht="23" customHeight="1"/>
    <row r="2" s="64" customFormat="1" ht="14.3" customHeight="1" spans="1:1">
      <c r="A2" s="99"/>
    </row>
    <row r="3" s="64" customFormat="1" ht="28.6" customHeight="1" spans="1:3">
      <c r="A3" s="94" t="s">
        <v>1534</v>
      </c>
      <c r="B3" s="94"/>
      <c r="C3" s="94"/>
    </row>
    <row r="4" s="64" customFormat="1" ht="27" customHeight="1" spans="1:3">
      <c r="A4" s="104"/>
      <c r="B4" s="104"/>
      <c r="C4" s="105" t="s">
        <v>1498</v>
      </c>
    </row>
    <row r="5" s="64" customFormat="1" ht="24" customHeight="1" spans="1:3">
      <c r="A5" s="71" t="s">
        <v>1522</v>
      </c>
      <c r="B5" s="71" t="s">
        <v>1437</v>
      </c>
      <c r="C5" s="71" t="s">
        <v>1523</v>
      </c>
    </row>
    <row r="6" s="64" customFormat="1" ht="32" customHeight="1" spans="1:3">
      <c r="A6" s="101" t="s">
        <v>1524</v>
      </c>
      <c r="B6" s="106"/>
      <c r="C6" s="106">
        <v>17.48</v>
      </c>
    </row>
    <row r="7" s="64" customFormat="1" ht="32" customHeight="1" spans="1:3">
      <c r="A7" s="101" t="s">
        <v>1525</v>
      </c>
      <c r="B7" s="106">
        <v>19.25</v>
      </c>
      <c r="C7" s="106"/>
    </row>
    <row r="8" s="64" customFormat="1" ht="32" customHeight="1" spans="1:3">
      <c r="A8" s="101" t="s">
        <v>1526</v>
      </c>
      <c r="B8" s="106"/>
      <c r="C8" s="106">
        <v>1.49</v>
      </c>
    </row>
    <row r="9" s="64" customFormat="1" ht="32" customHeight="1" spans="1:3">
      <c r="A9" s="101" t="s">
        <v>1535</v>
      </c>
      <c r="B9" s="106"/>
      <c r="C9" s="106"/>
    </row>
    <row r="10" s="64" customFormat="1" ht="32" customHeight="1" spans="1:3">
      <c r="A10" s="101" t="s">
        <v>1536</v>
      </c>
      <c r="B10" s="106"/>
      <c r="C10" s="106">
        <v>1.49</v>
      </c>
    </row>
    <row r="11" s="64" customFormat="1" ht="32" customHeight="1" spans="1:3">
      <c r="A11" s="101" t="s">
        <v>1529</v>
      </c>
      <c r="B11" s="106"/>
      <c r="C11" s="106">
        <v>1.6</v>
      </c>
    </row>
    <row r="12" s="64" customFormat="1" ht="32" customHeight="1" spans="1:3">
      <c r="A12" s="101" t="s">
        <v>1530</v>
      </c>
      <c r="B12" s="106"/>
      <c r="C12" s="106">
        <v>17.37</v>
      </c>
    </row>
    <row r="13" s="64" customFormat="1" ht="32" customHeight="1" spans="1:3">
      <c r="A13" s="101" t="s">
        <v>1531</v>
      </c>
      <c r="B13" s="106"/>
      <c r="C13" s="106"/>
    </row>
    <row r="14" s="64" customFormat="1" ht="32" customHeight="1" spans="1:3">
      <c r="A14" s="101" t="s">
        <v>1532</v>
      </c>
      <c r="B14" s="106"/>
      <c r="C14" s="106"/>
    </row>
    <row r="15" s="66" customFormat="1" ht="69" customHeight="1" spans="1:3">
      <c r="A15" s="76" t="s">
        <v>1537</v>
      </c>
      <c r="B15" s="76"/>
      <c r="C15" s="76"/>
    </row>
    <row r="16" s="64" customFormat="1" spans="1:3">
      <c r="A16" s="104"/>
      <c r="B16" s="104"/>
      <c r="C16" s="104"/>
    </row>
  </sheetData>
  <mergeCells count="2">
    <mergeCell ref="A3:C3"/>
    <mergeCell ref="A15:C15"/>
  </mergeCells>
  <printOptions horizontalCentered="1"/>
  <pageMargins left="0.709027777777778" right="0.709027777777778" top="0.354166666666667" bottom="0.471527777777778" header="0.309027777777778" footer="0.309027777777778"/>
  <pageSetup paperSize="9" fitToHeight="200"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zoomScale="90" zoomScaleNormal="90" workbookViewId="0">
      <selection activeCell="D30" sqref="D30"/>
    </sheetView>
  </sheetViews>
  <sheetFormatPr defaultColWidth="10" defaultRowHeight="13.5" outlineLevelCol="2"/>
  <cols>
    <col min="1" max="1" width="60.5" style="64" customWidth="1"/>
    <col min="2" max="3" width="25.625" style="64" customWidth="1"/>
    <col min="4" max="4" width="9.76666666666667" style="64" customWidth="1"/>
    <col min="5" max="16384" width="10" style="64"/>
  </cols>
  <sheetData>
    <row r="1" s="64" customFormat="1" ht="24" customHeight="1"/>
    <row r="2" s="64" customFormat="1" ht="14.3" customHeight="1" spans="1:1">
      <c r="A2" s="99"/>
    </row>
    <row r="3" s="64" customFormat="1" ht="28.6" customHeight="1" spans="1:3">
      <c r="A3" s="94" t="s">
        <v>1538</v>
      </c>
      <c r="B3" s="94"/>
      <c r="C3" s="94"/>
    </row>
    <row r="4" s="64" customFormat="1" ht="25" customHeight="1" spans="1:3">
      <c r="A4" s="104"/>
      <c r="B4" s="104"/>
      <c r="C4" s="105" t="s">
        <v>1498</v>
      </c>
    </row>
    <row r="5" s="64" customFormat="1" ht="32" customHeight="1" spans="1:3">
      <c r="A5" s="71" t="s">
        <v>1522</v>
      </c>
      <c r="B5" s="71" t="s">
        <v>1437</v>
      </c>
      <c r="C5" s="71" t="s">
        <v>1523</v>
      </c>
    </row>
    <row r="6" s="64" customFormat="1" ht="32" customHeight="1" spans="1:3">
      <c r="A6" s="101" t="s">
        <v>1539</v>
      </c>
      <c r="B6" s="102"/>
      <c r="C6" s="102"/>
    </row>
    <row r="7" s="64" customFormat="1" ht="32" customHeight="1" spans="1:3">
      <c r="A7" s="101" t="s">
        <v>1540</v>
      </c>
      <c r="B7" s="102">
        <v>1.5</v>
      </c>
      <c r="C7" s="102"/>
    </row>
    <row r="8" s="64" customFormat="1" ht="32" customHeight="1" spans="1:3">
      <c r="A8" s="101" t="s">
        <v>1541</v>
      </c>
      <c r="B8" s="102"/>
      <c r="C8" s="102">
        <v>1.5</v>
      </c>
    </row>
    <row r="9" s="64" customFormat="1" ht="32" customHeight="1" spans="1:3">
      <c r="A9" s="101" t="s">
        <v>1542</v>
      </c>
      <c r="B9" s="102"/>
      <c r="C9" s="102"/>
    </row>
    <row r="10" s="64" customFormat="1" ht="32" customHeight="1" spans="1:3">
      <c r="A10" s="101" t="s">
        <v>1543</v>
      </c>
      <c r="B10" s="102"/>
      <c r="C10" s="102">
        <v>1.5</v>
      </c>
    </row>
    <row r="11" s="64" customFormat="1" ht="32" customHeight="1" spans="1:3">
      <c r="A11" s="101" t="s">
        <v>1544</v>
      </c>
      <c r="B11" s="102"/>
      <c r="C11" s="102"/>
    </row>
    <row r="12" s="64" customFormat="1" ht="32" customHeight="1" spans="1:3">
      <c r="A12" s="101" t="s">
        <v>1545</v>
      </c>
      <c r="B12" s="102"/>
      <c r="C12" s="102"/>
    </row>
    <row r="13" s="66" customFormat="1" ht="59" customHeight="1" spans="1:3">
      <c r="A13" s="76" t="s">
        <v>1546</v>
      </c>
      <c r="B13" s="76"/>
      <c r="C13" s="76"/>
    </row>
    <row r="14" s="64" customFormat="1" ht="31" customHeight="1" spans="1:3">
      <c r="A14" s="103"/>
      <c r="B14" s="103"/>
      <c r="C14" s="103"/>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zoomScale="90" zoomScaleNormal="90" workbookViewId="0">
      <selection activeCell="B27" sqref="B27"/>
    </sheetView>
  </sheetViews>
  <sheetFormatPr defaultColWidth="10" defaultRowHeight="13.5" outlineLevelCol="2"/>
  <cols>
    <col min="1" max="1" width="59.375" style="64" customWidth="1"/>
    <col min="2" max="3" width="25.625" style="64" customWidth="1"/>
    <col min="4" max="4" width="9.76666666666667" style="64" customWidth="1"/>
    <col min="5" max="16384" width="10" style="64"/>
  </cols>
  <sheetData>
    <row r="1" s="64" customFormat="1" ht="24" customHeight="1"/>
    <row r="2" s="64" customFormat="1" ht="14.3" customHeight="1" spans="1:1">
      <c r="A2" s="99"/>
    </row>
    <row r="3" s="64" customFormat="1" ht="28.6" customHeight="1" spans="1:3">
      <c r="A3" s="94" t="s">
        <v>1547</v>
      </c>
      <c r="B3" s="94"/>
      <c r="C3" s="94"/>
    </row>
    <row r="4" s="65" customFormat="1" ht="25" customHeight="1" spans="1:3">
      <c r="A4" s="100"/>
      <c r="B4" s="100"/>
      <c r="C4" s="81" t="s">
        <v>1498</v>
      </c>
    </row>
    <row r="5" s="65" customFormat="1" ht="32" customHeight="1" spans="1:3">
      <c r="A5" s="71" t="s">
        <v>1522</v>
      </c>
      <c r="B5" s="71" t="s">
        <v>1437</v>
      </c>
      <c r="C5" s="71" t="s">
        <v>1523</v>
      </c>
    </row>
    <row r="6" s="65" customFormat="1" ht="32" customHeight="1" spans="1:3">
      <c r="A6" s="101" t="s">
        <v>1539</v>
      </c>
      <c r="B6" s="102"/>
      <c r="C6" s="102"/>
    </row>
    <row r="7" s="65" customFormat="1" ht="32" customHeight="1" spans="1:3">
      <c r="A7" s="101" t="s">
        <v>1540</v>
      </c>
      <c r="B7" s="102">
        <v>1.5</v>
      </c>
      <c r="C7" s="102"/>
    </row>
    <row r="8" s="65" customFormat="1" ht="32" customHeight="1" spans="1:3">
      <c r="A8" s="101" t="s">
        <v>1541</v>
      </c>
      <c r="B8" s="102"/>
      <c r="C8" s="102">
        <v>1.5</v>
      </c>
    </row>
    <row r="9" s="65" customFormat="1" ht="32" customHeight="1" spans="1:3">
      <c r="A9" s="101" t="s">
        <v>1542</v>
      </c>
      <c r="B9" s="102"/>
      <c r="C9" s="102"/>
    </row>
    <row r="10" s="65" customFormat="1" ht="32" customHeight="1" spans="1:3">
      <c r="A10" s="101" t="s">
        <v>1543</v>
      </c>
      <c r="B10" s="102"/>
      <c r="C10" s="102">
        <v>1.5</v>
      </c>
    </row>
    <row r="11" s="65" customFormat="1" ht="32" customHeight="1" spans="1:3">
      <c r="A11" s="101" t="s">
        <v>1544</v>
      </c>
      <c r="B11" s="102"/>
      <c r="C11" s="102"/>
    </row>
    <row r="12" s="65" customFormat="1" ht="32" customHeight="1" spans="1:3">
      <c r="A12" s="101" t="s">
        <v>1545</v>
      </c>
      <c r="B12" s="102"/>
      <c r="C12" s="102"/>
    </row>
    <row r="13" s="66" customFormat="1" ht="65" customHeight="1" spans="1:3">
      <c r="A13" s="76" t="s">
        <v>1548</v>
      </c>
      <c r="B13" s="76"/>
      <c r="C13" s="76"/>
    </row>
    <row r="14" s="64" customFormat="1" ht="31" customHeight="1" spans="1:3">
      <c r="A14" s="103"/>
      <c r="B14" s="103"/>
      <c r="C14" s="103"/>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showZeros="0" zoomScale="90" zoomScaleNormal="90" workbookViewId="0">
      <pane ySplit="3" topLeftCell="A25" activePane="bottomLeft" state="frozen"/>
      <selection/>
      <selection pane="bottomLeft" activeCell="I32" sqref="I32"/>
    </sheetView>
  </sheetViews>
  <sheetFormatPr defaultColWidth="9" defaultRowHeight="14.25" outlineLevelCol="4"/>
  <cols>
    <col min="1" max="1" width="50.75" style="187" customWidth="1"/>
    <col min="2" max="4" width="21.625" style="187" customWidth="1"/>
    <col min="5" max="5" width="9.5" style="198" customWidth="1"/>
    <col min="6" max="16384" width="9" style="198"/>
  </cols>
  <sheetData>
    <row r="1" ht="45" customHeight="1" spans="1:4">
      <c r="A1" s="286" t="s">
        <v>140</v>
      </c>
      <c r="B1" s="286"/>
      <c r="C1" s="286"/>
      <c r="D1" s="286"/>
    </row>
    <row r="2" ht="18.95" customHeight="1" spans="1:4">
      <c r="A2" s="287"/>
      <c r="B2" s="288"/>
      <c r="D2" s="408" t="s">
        <v>100</v>
      </c>
    </row>
    <row r="3" s="398" customFormat="1" ht="45" customHeight="1" spans="1:4">
      <c r="A3" s="409" t="s">
        <v>101</v>
      </c>
      <c r="B3" s="128" t="s">
        <v>102</v>
      </c>
      <c r="C3" s="128" t="s">
        <v>103</v>
      </c>
      <c r="D3" s="409" t="s">
        <v>104</v>
      </c>
    </row>
    <row r="4" ht="36" customHeight="1" spans="1:4">
      <c r="A4" s="410" t="s">
        <v>141</v>
      </c>
      <c r="B4" s="405">
        <v>32995</v>
      </c>
      <c r="C4" s="405">
        <v>32339</v>
      </c>
      <c r="D4" s="411">
        <f>(C4-B4)/B4</f>
        <v>-0.0198818002727686</v>
      </c>
    </row>
    <row r="5" ht="36" customHeight="1" spans="1:4">
      <c r="A5" s="412" t="s">
        <v>142</v>
      </c>
      <c r="B5" s="405"/>
      <c r="C5" s="405"/>
      <c r="D5" s="411"/>
    </row>
    <row r="6" ht="36" customHeight="1" spans="1:4">
      <c r="A6" s="412" t="s">
        <v>143</v>
      </c>
      <c r="B6" s="405">
        <v>108</v>
      </c>
      <c r="C6" s="405">
        <v>37</v>
      </c>
      <c r="D6" s="411">
        <f t="shared" ref="D5:D28" si="0">(C6-B6)/B6</f>
        <v>-0.657407407407407</v>
      </c>
    </row>
    <row r="7" ht="36" customHeight="1" spans="1:4">
      <c r="A7" s="412" t="s">
        <v>144</v>
      </c>
      <c r="B7" s="405">
        <v>11588</v>
      </c>
      <c r="C7" s="405">
        <v>13814</v>
      </c>
      <c r="D7" s="411">
        <f t="shared" si="0"/>
        <v>0.192095270969969</v>
      </c>
    </row>
    <row r="8" ht="36" customHeight="1" spans="1:4">
      <c r="A8" s="412" t="s">
        <v>145</v>
      </c>
      <c r="B8" s="405">
        <v>63086</v>
      </c>
      <c r="C8" s="405">
        <v>67687</v>
      </c>
      <c r="D8" s="411">
        <f t="shared" si="0"/>
        <v>0.0729321878071204</v>
      </c>
    </row>
    <row r="9" ht="36" customHeight="1" spans="1:4">
      <c r="A9" s="412" t="s">
        <v>146</v>
      </c>
      <c r="B9" s="405">
        <v>916</v>
      </c>
      <c r="C9" s="405">
        <v>531</v>
      </c>
      <c r="D9" s="411">
        <f t="shared" si="0"/>
        <v>-0.420305676855895</v>
      </c>
    </row>
    <row r="10" ht="36" customHeight="1" spans="1:4">
      <c r="A10" s="412" t="s">
        <v>147</v>
      </c>
      <c r="B10" s="405">
        <v>2297</v>
      </c>
      <c r="C10" s="405">
        <v>2405</v>
      </c>
      <c r="D10" s="411">
        <f t="shared" si="0"/>
        <v>0.0470178493687418</v>
      </c>
    </row>
    <row r="11" ht="36" customHeight="1" spans="1:4">
      <c r="A11" s="412" t="s">
        <v>148</v>
      </c>
      <c r="B11" s="405">
        <v>46534</v>
      </c>
      <c r="C11" s="405">
        <v>48824</v>
      </c>
      <c r="D11" s="411">
        <f t="shared" si="0"/>
        <v>0.0492113293505824</v>
      </c>
    </row>
    <row r="12" ht="36" customHeight="1" spans="1:4">
      <c r="A12" s="412" t="s">
        <v>149</v>
      </c>
      <c r="B12" s="405">
        <v>25981</v>
      </c>
      <c r="C12" s="405">
        <v>24405</v>
      </c>
      <c r="D12" s="411">
        <f t="shared" si="0"/>
        <v>-0.0606597128670952</v>
      </c>
    </row>
    <row r="13" ht="36" customHeight="1" spans="1:4">
      <c r="A13" s="412" t="s">
        <v>150</v>
      </c>
      <c r="B13" s="405">
        <v>12844</v>
      </c>
      <c r="C13" s="405">
        <v>10487</v>
      </c>
      <c r="D13" s="411">
        <f t="shared" si="0"/>
        <v>-0.183509810028029</v>
      </c>
    </row>
    <row r="14" ht="36" customHeight="1" spans="1:4">
      <c r="A14" s="412" t="s">
        <v>151</v>
      </c>
      <c r="B14" s="405">
        <v>81509</v>
      </c>
      <c r="C14" s="405">
        <v>31966</v>
      </c>
      <c r="D14" s="411">
        <f t="shared" si="0"/>
        <v>-0.607822449054706</v>
      </c>
    </row>
    <row r="15" ht="36" customHeight="1" spans="1:4">
      <c r="A15" s="412" t="s">
        <v>152</v>
      </c>
      <c r="B15" s="405">
        <v>40929</v>
      </c>
      <c r="C15" s="405">
        <v>51018</v>
      </c>
      <c r="D15" s="411">
        <f t="shared" si="0"/>
        <v>0.246500036648831</v>
      </c>
    </row>
    <row r="16" ht="36" customHeight="1" spans="1:4">
      <c r="A16" s="412" t="s">
        <v>153</v>
      </c>
      <c r="B16" s="405">
        <v>12162</v>
      </c>
      <c r="C16" s="405">
        <v>16868</v>
      </c>
      <c r="D16" s="411">
        <f t="shared" si="0"/>
        <v>0.386942937016938</v>
      </c>
    </row>
    <row r="17" ht="36" customHeight="1" spans="1:4">
      <c r="A17" s="412" t="s">
        <v>154</v>
      </c>
      <c r="B17" s="405">
        <v>637</v>
      </c>
      <c r="C17" s="405">
        <v>1002</v>
      </c>
      <c r="D17" s="411">
        <f t="shared" si="0"/>
        <v>0.572998430141287</v>
      </c>
    </row>
    <row r="18" ht="36" customHeight="1" spans="1:4">
      <c r="A18" s="412" t="s">
        <v>155</v>
      </c>
      <c r="B18" s="405">
        <v>388</v>
      </c>
      <c r="C18" s="405">
        <v>436</v>
      </c>
      <c r="D18" s="411">
        <f t="shared" si="0"/>
        <v>0.123711340206186</v>
      </c>
    </row>
    <row r="19" ht="36" customHeight="1" spans="1:4">
      <c r="A19" s="412" t="s">
        <v>156</v>
      </c>
      <c r="B19" s="405"/>
      <c r="C19" s="405"/>
      <c r="D19" s="411"/>
    </row>
    <row r="20" ht="36" customHeight="1" spans="1:4">
      <c r="A20" s="412" t="s">
        <v>157</v>
      </c>
      <c r="B20" s="405"/>
      <c r="C20" s="405"/>
      <c r="D20" s="411"/>
    </row>
    <row r="21" ht="36" customHeight="1" spans="1:4">
      <c r="A21" s="412" t="s">
        <v>158</v>
      </c>
      <c r="B21" s="405">
        <v>1573</v>
      </c>
      <c r="C21" s="405">
        <v>2601</v>
      </c>
      <c r="D21" s="411">
        <f t="shared" si="0"/>
        <v>0.653528289891926</v>
      </c>
    </row>
    <row r="22" ht="36" customHeight="1" spans="1:4">
      <c r="A22" s="412" t="s">
        <v>159</v>
      </c>
      <c r="B22" s="405">
        <v>7438</v>
      </c>
      <c r="C22" s="405">
        <v>46908</v>
      </c>
      <c r="D22" s="411">
        <f t="shared" si="0"/>
        <v>5.30653401452003</v>
      </c>
    </row>
    <row r="23" ht="36" customHeight="1" spans="1:4">
      <c r="A23" s="412" t="s">
        <v>160</v>
      </c>
      <c r="B23" s="405"/>
      <c r="C23" s="405">
        <v>300</v>
      </c>
      <c r="D23" s="411"/>
    </row>
    <row r="24" ht="36" customHeight="1" spans="1:4">
      <c r="A24" s="412" t="s">
        <v>161</v>
      </c>
      <c r="B24" s="405">
        <v>2789</v>
      </c>
      <c r="C24" s="405">
        <v>2123</v>
      </c>
      <c r="D24" s="411">
        <f t="shared" si="0"/>
        <v>-0.238795267120832</v>
      </c>
    </row>
    <row r="25" ht="36" customHeight="1" spans="1:4">
      <c r="A25" s="412" t="s">
        <v>162</v>
      </c>
      <c r="B25" s="405"/>
      <c r="C25" s="405">
        <v>3650</v>
      </c>
      <c r="D25" s="411"/>
    </row>
    <row r="26" ht="36" customHeight="1" spans="1:4">
      <c r="A26" s="412" t="s">
        <v>163</v>
      </c>
      <c r="B26" s="405">
        <v>4685</v>
      </c>
      <c r="C26" s="405">
        <v>4979</v>
      </c>
      <c r="D26" s="411">
        <f t="shared" si="0"/>
        <v>0.0627534685165421</v>
      </c>
    </row>
    <row r="27" ht="36" customHeight="1" spans="1:4">
      <c r="A27" s="412" t="s">
        <v>164</v>
      </c>
      <c r="B27" s="405">
        <v>10</v>
      </c>
      <c r="C27" s="405">
        <v>20</v>
      </c>
      <c r="D27" s="411">
        <f t="shared" si="0"/>
        <v>1</v>
      </c>
    </row>
    <row r="28" ht="36" customHeight="1" spans="1:4">
      <c r="A28" s="412" t="s">
        <v>165</v>
      </c>
      <c r="B28" s="405"/>
      <c r="C28" s="405"/>
      <c r="D28" s="411"/>
    </row>
    <row r="29" ht="36" customHeight="1" spans="1:4">
      <c r="A29" s="412"/>
      <c r="B29" s="405"/>
      <c r="C29" s="405"/>
      <c r="D29" s="411"/>
    </row>
    <row r="30" s="287" customFormat="1" ht="36" customHeight="1" spans="1:4">
      <c r="A30" s="402" t="s">
        <v>166</v>
      </c>
      <c r="B30" s="403">
        <f>SUM(B4:B28)</f>
        <v>348469</v>
      </c>
      <c r="C30" s="403">
        <f>SUM(C4:C28)</f>
        <v>362400</v>
      </c>
      <c r="D30" s="413">
        <f t="shared" ref="D30:D32" si="1">(C30-B30)/B30</f>
        <v>0.039977731161165</v>
      </c>
    </row>
    <row r="31" ht="36" customHeight="1" spans="1:4">
      <c r="A31" s="295" t="s">
        <v>167</v>
      </c>
      <c r="B31" s="403">
        <f>B32+B34</f>
        <v>8677</v>
      </c>
      <c r="C31" s="403">
        <f>C32+C34</f>
        <v>9000</v>
      </c>
      <c r="D31" s="413">
        <f t="shared" si="1"/>
        <v>0.037224847297453</v>
      </c>
    </row>
    <row r="32" ht="36" customHeight="1" spans="1:4">
      <c r="A32" s="414" t="s">
        <v>168</v>
      </c>
      <c r="B32" s="405">
        <v>7592</v>
      </c>
      <c r="C32" s="405">
        <v>9000</v>
      </c>
      <c r="D32" s="411">
        <f t="shared" si="1"/>
        <v>0.185458377239199</v>
      </c>
    </row>
    <row r="33" ht="36" customHeight="1" spans="1:4">
      <c r="A33" s="414" t="s">
        <v>169</v>
      </c>
      <c r="B33" s="405"/>
      <c r="C33" s="405"/>
      <c r="D33" s="415" t="str">
        <f t="shared" ref="D32:D35" si="2">IF(B33&lt;&gt;0,IF((C33/B33-1)&lt;-30%,"",IF((C33/B33-1)&gt;150%,"",C33/B33-1)),"")</f>
        <v/>
      </c>
    </row>
    <row r="34" ht="36" customHeight="1" spans="1:5">
      <c r="A34" s="416" t="s">
        <v>170</v>
      </c>
      <c r="B34" s="405">
        <v>1085</v>
      </c>
      <c r="C34" s="405"/>
      <c r="D34" s="411"/>
      <c r="E34" s="417"/>
    </row>
    <row r="35" s="407" customFormat="1" ht="36" customHeight="1" spans="1:4">
      <c r="A35" s="416" t="s">
        <v>171</v>
      </c>
      <c r="B35" s="405"/>
      <c r="C35" s="405"/>
      <c r="D35" s="418" t="str">
        <f t="shared" si="2"/>
        <v/>
      </c>
    </row>
    <row r="36" s="407" customFormat="1" ht="36" customHeight="1" spans="1:4">
      <c r="A36" s="211" t="s">
        <v>172</v>
      </c>
      <c r="B36" s="403">
        <v>14900</v>
      </c>
      <c r="C36" s="403">
        <v>21485</v>
      </c>
      <c r="D36" s="413">
        <f>(C36-B36)/B36</f>
        <v>0.441946308724832</v>
      </c>
    </row>
    <row r="37" s="407" customFormat="1" ht="36" customHeight="1" spans="1:4">
      <c r="A37" s="419" t="s">
        <v>173</v>
      </c>
      <c r="B37" s="403"/>
      <c r="C37" s="403"/>
      <c r="D37" s="411"/>
    </row>
    <row r="38" ht="36" customHeight="1" spans="1:5">
      <c r="A38" s="406" t="s">
        <v>174</v>
      </c>
      <c r="B38" s="403">
        <f>B30+B31+B36+B37</f>
        <v>372046</v>
      </c>
      <c r="C38" s="403">
        <f>C30+C31+C36+C37</f>
        <v>392885</v>
      </c>
      <c r="D38" s="413">
        <f>(C38-B38)/B38</f>
        <v>0.0560118910027255</v>
      </c>
      <c r="E38" s="420"/>
    </row>
  </sheetData>
  <mergeCells count="1">
    <mergeCell ref="A1:D1"/>
  </mergeCells>
  <conditionalFormatting sqref="A34:A35">
    <cfRule type="expression" dxfId="1" priority="9" stopIfTrue="1">
      <formula>"len($A:$A)=3"</formula>
    </cfRule>
  </conditionalFormatting>
  <conditionalFormatting sqref="D2:F2 C33:D33 C32 C39:D44 E31:F33 E38:F44">
    <cfRule type="cellIs" dxfId="0" priority="27" stopIfTrue="1" operator="lessThanOrEqual">
      <formula>-1</formula>
    </cfRule>
  </conditionalFormatting>
  <conditionalFormatting sqref="E4:F39">
    <cfRule type="cellIs" dxfId="2" priority="11" stopIfTrue="1" operator="lessThan">
      <formula>0</formula>
    </cfRule>
  </conditionalFormatting>
  <conditionalFormatting sqref="E30:F31">
    <cfRule type="cellIs" dxfId="2" priority="21" stopIfTrue="1" operator="lessThan">
      <formula>0</formula>
    </cfRule>
    <cfRule type="cellIs" dxfId="2" priority="22" stopIfTrue="1" operator="lessThan">
      <formula>0</formula>
    </cfRule>
  </conditionalFormatting>
  <conditionalFormatting sqref="C33:D33 C35:D35 C34 E33:F35">
    <cfRule type="cellIs" dxfId="2" priority="29" stopIfTrue="1" operator="lessThan">
      <formula>0</formula>
    </cfRule>
    <cfRule type="cellIs" dxfId="0" priority="30" stopIfTrue="1" operator="greaterThan">
      <formula>5</formula>
    </cfRule>
  </conditionalFormatting>
  <conditionalFormatting sqref="B34:C34 B35:D35 E34:F35">
    <cfRule type="expression" dxfId="1" priority="14" stopIfTrue="1">
      <formula>"len($A:$A)=3"</formula>
    </cfRule>
  </conditionalFormatting>
  <conditionalFormatting sqref="C37 E37:F37">
    <cfRule type="cellIs" dxfId="2" priority="1" stopIfTrue="1" operator="lessThan">
      <formula>0</formula>
    </cfRule>
    <cfRule type="cellIs" dxfId="0" priority="2" stopIfTrue="1" operator="greaterThan">
      <formula>5</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topLeftCell="A7" workbookViewId="0">
      <selection activeCell="H10" sqref="H10"/>
    </sheetView>
  </sheetViews>
  <sheetFormatPr defaultColWidth="10" defaultRowHeight="13.5" outlineLevelCol="3"/>
  <cols>
    <col min="1" max="1" width="36" style="64" customWidth="1"/>
    <col min="2" max="4" width="15.625" style="64" customWidth="1"/>
    <col min="5" max="16384" width="10" style="64"/>
  </cols>
  <sheetData>
    <row r="1" s="64" customFormat="1" ht="22" customHeight="1"/>
    <row r="2" s="64" customFormat="1" ht="14.3" customHeight="1" spans="1:1">
      <c r="A2" s="93"/>
    </row>
    <row r="3" s="64" customFormat="1" ht="63" customHeight="1" spans="1:4">
      <c r="A3" s="94" t="s">
        <v>1549</v>
      </c>
      <c r="B3" s="94"/>
      <c r="C3" s="94"/>
      <c r="D3" s="94"/>
    </row>
    <row r="4" s="65" customFormat="1" ht="30" customHeight="1" spans="4:4">
      <c r="D4" s="81" t="s">
        <v>1498</v>
      </c>
    </row>
    <row r="5" s="65" customFormat="1" ht="25" customHeight="1" spans="1:4">
      <c r="A5" s="71" t="s">
        <v>1522</v>
      </c>
      <c r="B5" s="71" t="s">
        <v>1550</v>
      </c>
      <c r="C5" s="71" t="s">
        <v>1551</v>
      </c>
      <c r="D5" s="71" t="s">
        <v>1552</v>
      </c>
    </row>
    <row r="6" s="65" customFormat="1" ht="25" customHeight="1" spans="1:4">
      <c r="A6" s="95" t="s">
        <v>1553</v>
      </c>
      <c r="B6" s="73" t="s">
        <v>1554</v>
      </c>
      <c r="C6" s="96">
        <v>2.99</v>
      </c>
      <c r="D6" s="96">
        <v>2.99</v>
      </c>
    </row>
    <row r="7" s="65" customFormat="1" ht="25" customHeight="1" spans="1:4">
      <c r="A7" s="97" t="s">
        <v>1555</v>
      </c>
      <c r="B7" s="73" t="s">
        <v>1506</v>
      </c>
      <c r="C7" s="96">
        <v>1.49</v>
      </c>
      <c r="D7" s="96">
        <v>1.49</v>
      </c>
    </row>
    <row r="8" s="65" customFormat="1" ht="25" customHeight="1" spans="1:4">
      <c r="A8" s="97" t="s">
        <v>1556</v>
      </c>
      <c r="B8" s="73" t="s">
        <v>1507</v>
      </c>
      <c r="C8" s="96">
        <v>1.49</v>
      </c>
      <c r="D8" s="96">
        <v>1.49</v>
      </c>
    </row>
    <row r="9" s="65" customFormat="1" ht="25" customHeight="1" spans="1:4">
      <c r="A9" s="97" t="s">
        <v>1557</v>
      </c>
      <c r="B9" s="73" t="s">
        <v>1558</v>
      </c>
      <c r="C9" s="96">
        <v>1.5</v>
      </c>
      <c r="D9" s="96">
        <v>1.5</v>
      </c>
    </row>
    <row r="10" s="65" customFormat="1" ht="25" customHeight="1" spans="1:4">
      <c r="A10" s="97" t="s">
        <v>1556</v>
      </c>
      <c r="B10" s="73" t="s">
        <v>1509</v>
      </c>
      <c r="C10" s="96">
        <v>0</v>
      </c>
      <c r="D10" s="96">
        <v>0</v>
      </c>
    </row>
    <row r="11" s="65" customFormat="1" ht="25" customHeight="1" spans="1:4">
      <c r="A11" s="95" t="s">
        <v>1559</v>
      </c>
      <c r="B11" s="73" t="s">
        <v>1560</v>
      </c>
      <c r="C11" s="96">
        <v>1.49</v>
      </c>
      <c r="D11" s="96">
        <v>1.49</v>
      </c>
    </row>
    <row r="12" s="65" customFormat="1" ht="25" customHeight="1" spans="1:4">
      <c r="A12" s="97" t="s">
        <v>1555</v>
      </c>
      <c r="B12" s="73" t="s">
        <v>1561</v>
      </c>
      <c r="C12" s="96">
        <v>1.49</v>
      </c>
      <c r="D12" s="96">
        <v>1.49</v>
      </c>
    </row>
    <row r="13" s="65" customFormat="1" ht="25" customHeight="1" spans="1:4">
      <c r="A13" s="97" t="s">
        <v>1557</v>
      </c>
      <c r="B13" s="73" t="s">
        <v>1562</v>
      </c>
      <c r="C13" s="96">
        <v>0</v>
      </c>
      <c r="D13" s="96">
        <v>0</v>
      </c>
    </row>
    <row r="14" s="65" customFormat="1" ht="25" customHeight="1" spans="1:4">
      <c r="A14" s="95" t="s">
        <v>1563</v>
      </c>
      <c r="B14" s="73" t="s">
        <v>1564</v>
      </c>
      <c r="C14" s="96">
        <v>0.46848478</v>
      </c>
      <c r="D14" s="96">
        <v>0.46848478</v>
      </c>
    </row>
    <row r="15" s="65" customFormat="1" ht="25" customHeight="1" spans="1:4">
      <c r="A15" s="97" t="s">
        <v>1555</v>
      </c>
      <c r="B15" s="73" t="s">
        <v>1565</v>
      </c>
      <c r="C15" s="96">
        <v>0.46848478</v>
      </c>
      <c r="D15" s="96">
        <v>0.46848478</v>
      </c>
    </row>
    <row r="16" s="65" customFormat="1" ht="25" customHeight="1" spans="1:4">
      <c r="A16" s="97" t="s">
        <v>1557</v>
      </c>
      <c r="B16" s="73" t="s">
        <v>1566</v>
      </c>
      <c r="C16" s="96">
        <v>0</v>
      </c>
      <c r="D16" s="96">
        <v>0</v>
      </c>
    </row>
    <row r="17" s="65" customFormat="1" ht="25" customHeight="1" spans="1:4">
      <c r="A17" s="95" t="s">
        <v>1567</v>
      </c>
      <c r="B17" s="73" t="s">
        <v>1568</v>
      </c>
      <c r="C17" s="96">
        <v>2.1485</v>
      </c>
      <c r="D17" s="96">
        <v>2.1485</v>
      </c>
    </row>
    <row r="18" s="65" customFormat="1" ht="25" customHeight="1" spans="1:4">
      <c r="A18" s="97" t="s">
        <v>1555</v>
      </c>
      <c r="B18" s="73" t="s">
        <v>1569</v>
      </c>
      <c r="C18" s="96">
        <v>2.1485</v>
      </c>
      <c r="D18" s="96">
        <v>2.1485</v>
      </c>
    </row>
    <row r="19" s="65" customFormat="1" ht="25" customHeight="1" spans="1:4">
      <c r="A19" s="97" t="s">
        <v>1570</v>
      </c>
      <c r="B19" s="73"/>
      <c r="C19" s="96">
        <v>2.1385</v>
      </c>
      <c r="D19" s="96">
        <v>2.1385</v>
      </c>
    </row>
    <row r="20" s="65" customFormat="1" ht="25" customHeight="1" spans="1:4">
      <c r="A20" s="97" t="s">
        <v>1571</v>
      </c>
      <c r="B20" s="73" t="s">
        <v>1572</v>
      </c>
      <c r="C20" s="96">
        <v>0.01</v>
      </c>
      <c r="D20" s="96">
        <v>0.01</v>
      </c>
    </row>
    <row r="21" s="65" customFormat="1" ht="25" customHeight="1" spans="1:4">
      <c r="A21" s="97" t="s">
        <v>1557</v>
      </c>
      <c r="B21" s="73" t="s">
        <v>1573</v>
      </c>
      <c r="C21" s="96">
        <v>0</v>
      </c>
      <c r="D21" s="96">
        <v>0</v>
      </c>
    </row>
    <row r="22" s="65" customFormat="1" ht="25" customHeight="1" spans="1:4">
      <c r="A22" s="97" t="s">
        <v>1570</v>
      </c>
      <c r="B22" s="73"/>
      <c r="C22" s="96">
        <v>0</v>
      </c>
      <c r="D22" s="96">
        <v>0</v>
      </c>
    </row>
    <row r="23" s="65" customFormat="1" ht="25" customHeight="1" spans="1:4">
      <c r="A23" s="97" t="s">
        <v>1574</v>
      </c>
      <c r="B23" s="73" t="s">
        <v>1575</v>
      </c>
      <c r="C23" s="96">
        <v>0</v>
      </c>
      <c r="D23" s="96">
        <v>0</v>
      </c>
    </row>
    <row r="24" s="65" customFormat="1" ht="25" customHeight="1" spans="1:4">
      <c r="A24" s="95" t="s">
        <v>1576</v>
      </c>
      <c r="B24" s="73" t="s">
        <v>1577</v>
      </c>
      <c r="C24" s="96">
        <f>C25+C26</f>
        <v>0.52785478</v>
      </c>
      <c r="D24" s="96">
        <f>D25+D26</f>
        <v>0.52785478</v>
      </c>
    </row>
    <row r="25" s="65" customFormat="1" ht="25" customHeight="1" spans="1:4">
      <c r="A25" s="97" t="s">
        <v>1555</v>
      </c>
      <c r="B25" s="73" t="s">
        <v>1578</v>
      </c>
      <c r="C25" s="96">
        <v>0.47785478</v>
      </c>
      <c r="D25" s="96">
        <v>0.47785478</v>
      </c>
    </row>
    <row r="26" s="65" customFormat="1" ht="25" customHeight="1" spans="1:4">
      <c r="A26" s="97" t="s">
        <v>1557</v>
      </c>
      <c r="B26" s="73" t="s">
        <v>1579</v>
      </c>
      <c r="C26" s="96">
        <v>0.05</v>
      </c>
      <c r="D26" s="96">
        <v>0.05</v>
      </c>
    </row>
    <row r="27" s="66" customFormat="1" ht="70" customHeight="1" spans="1:4">
      <c r="A27" s="98" t="s">
        <v>1580</v>
      </c>
      <c r="B27" s="98"/>
      <c r="C27" s="98"/>
      <c r="D27" s="98"/>
    </row>
    <row r="28" s="64" customFormat="1" ht="25" customHeight="1" spans="1:4">
      <c r="A28" s="99"/>
      <c r="B28" s="99"/>
      <c r="C28" s="99"/>
      <c r="D28" s="99"/>
    </row>
  </sheetData>
  <mergeCells count="3">
    <mergeCell ref="A3:D3"/>
    <mergeCell ref="A27:D27"/>
    <mergeCell ref="A28:D28"/>
  </mergeCells>
  <printOptions horizontalCentered="1"/>
  <pageMargins left="0.709027777777778" right="0.709027777777778" top="0.393055555555556" bottom="0.75" header="0.309027777777778" footer="0.309027777777778"/>
  <pageSetup paperSize="9" fitToHeight="200" orientation="portrait"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selection activeCell="C17" sqref="C17"/>
    </sheetView>
  </sheetViews>
  <sheetFormatPr defaultColWidth="8.88333333333333" defaultRowHeight="13.5" outlineLevelCol="6"/>
  <cols>
    <col min="1" max="1" width="8.88333333333333" style="64"/>
    <col min="2" max="2" width="49.375" style="64" customWidth="1"/>
    <col min="3" max="3" width="20.625" style="64" customWidth="1"/>
    <col min="4" max="6" width="20.625" style="77" customWidth="1"/>
    <col min="7" max="7" width="8.88333333333333" style="77"/>
    <col min="8" max="16384" width="8.88333333333333" style="64"/>
  </cols>
  <sheetData>
    <row r="1" s="64" customFormat="1" spans="1:7">
      <c r="A1" s="78"/>
      <c r="D1" s="77"/>
      <c r="E1" s="77"/>
      <c r="F1" s="77"/>
      <c r="G1" s="77"/>
    </row>
    <row r="2" s="64" customFormat="1" ht="45" customHeight="1" spans="1:7">
      <c r="A2" s="67" t="s">
        <v>1581</v>
      </c>
      <c r="B2" s="67"/>
      <c r="C2" s="67"/>
      <c r="D2" s="79"/>
      <c r="E2" s="79"/>
      <c r="F2" s="79"/>
      <c r="G2" s="77"/>
    </row>
    <row r="3" s="65" customFormat="1" ht="18" customHeight="1" spans="2:7">
      <c r="B3" s="80" t="s">
        <v>1498</v>
      </c>
      <c r="C3" s="81"/>
      <c r="D3" s="82"/>
      <c r="E3" s="82"/>
      <c r="F3" s="82"/>
      <c r="G3" s="83"/>
    </row>
    <row r="4" s="65" customFormat="1" ht="30" customHeight="1" spans="1:7">
      <c r="A4" s="70" t="s">
        <v>101</v>
      </c>
      <c r="B4" s="70"/>
      <c r="C4" s="71" t="s">
        <v>1504</v>
      </c>
      <c r="D4" s="84" t="s">
        <v>1551</v>
      </c>
      <c r="E4" s="84" t="s">
        <v>1552</v>
      </c>
      <c r="F4" s="84" t="s">
        <v>1582</v>
      </c>
      <c r="G4" s="83"/>
    </row>
    <row r="5" s="65" customFormat="1" ht="30" customHeight="1" spans="1:7">
      <c r="A5" s="85" t="s">
        <v>1583</v>
      </c>
      <c r="B5" s="85"/>
      <c r="C5" s="73" t="s">
        <v>1505</v>
      </c>
      <c r="D5" s="86">
        <f>D6+D7</f>
        <v>20.7483</v>
      </c>
      <c r="E5" s="86">
        <f>E6+E7</f>
        <v>20.75</v>
      </c>
      <c r="F5" s="86"/>
      <c r="G5" s="83"/>
    </row>
    <row r="6" s="65" customFormat="1" ht="30" customHeight="1" spans="1:7">
      <c r="A6" s="87" t="s">
        <v>1584</v>
      </c>
      <c r="B6" s="87"/>
      <c r="C6" s="73" t="s">
        <v>1506</v>
      </c>
      <c r="D6" s="86">
        <v>19.2483</v>
      </c>
      <c r="E6" s="86">
        <v>19.25</v>
      </c>
      <c r="F6" s="86"/>
      <c r="G6" s="83"/>
    </row>
    <row r="7" s="65" customFormat="1" ht="30" customHeight="1" spans="1:7">
      <c r="A7" s="87" t="s">
        <v>1585</v>
      </c>
      <c r="B7" s="87"/>
      <c r="C7" s="73" t="s">
        <v>1507</v>
      </c>
      <c r="D7" s="86">
        <v>1.5</v>
      </c>
      <c r="E7" s="86">
        <v>1.5</v>
      </c>
      <c r="F7" s="86"/>
      <c r="G7" s="83"/>
    </row>
    <row r="8" s="65" customFormat="1" ht="30" customHeight="1" spans="1:7">
      <c r="A8" s="88" t="s">
        <v>1586</v>
      </c>
      <c r="B8" s="88"/>
      <c r="C8" s="73" t="s">
        <v>1508</v>
      </c>
      <c r="D8" s="86"/>
      <c r="E8" s="86"/>
      <c r="F8" s="86"/>
      <c r="G8" s="83"/>
    </row>
    <row r="9" s="65" customFormat="1" ht="30" customHeight="1" spans="1:7">
      <c r="A9" s="87" t="s">
        <v>1584</v>
      </c>
      <c r="B9" s="87"/>
      <c r="C9" s="73" t="s">
        <v>1509</v>
      </c>
      <c r="D9" s="86" t="s">
        <v>1587</v>
      </c>
      <c r="E9" s="86" t="s">
        <v>1587</v>
      </c>
      <c r="F9" s="86"/>
      <c r="G9" s="83"/>
    </row>
    <row r="10" s="65" customFormat="1" ht="30" customHeight="1" spans="1:7">
      <c r="A10" s="87" t="s">
        <v>1585</v>
      </c>
      <c r="B10" s="87"/>
      <c r="C10" s="73" t="s">
        <v>1510</v>
      </c>
      <c r="D10" s="86" t="s">
        <v>1587</v>
      </c>
      <c r="E10" s="86" t="s">
        <v>1587</v>
      </c>
      <c r="F10" s="86"/>
      <c r="G10" s="83"/>
    </row>
    <row r="11" s="66" customFormat="1" ht="41" customHeight="1" spans="1:7">
      <c r="A11" s="76" t="s">
        <v>1588</v>
      </c>
      <c r="B11" s="76"/>
      <c r="C11" s="76"/>
      <c r="D11" s="89"/>
      <c r="E11" s="89"/>
      <c r="F11" s="89"/>
      <c r="G11" s="90"/>
    </row>
    <row r="12" ht="27" customHeight="1" spans="1:5">
      <c r="A12" s="76" t="s">
        <v>1589</v>
      </c>
      <c r="B12" s="76"/>
      <c r="C12" s="76"/>
      <c r="D12" s="89"/>
      <c r="E12" s="89"/>
    </row>
    <row r="14" s="64" customFormat="1" ht="19.5" spans="1:7">
      <c r="A14" s="91"/>
      <c r="D14" s="77"/>
      <c r="E14" s="77"/>
      <c r="F14" s="77"/>
      <c r="G14" s="77"/>
    </row>
    <row r="15" s="64" customFormat="1" ht="19" customHeight="1" spans="1:7">
      <c r="A15" s="92"/>
      <c r="D15" s="77"/>
      <c r="E15" s="77"/>
      <c r="F15" s="77"/>
      <c r="G15" s="77"/>
    </row>
    <row r="16" s="64" customFormat="1" ht="29" customHeight="1" spans="4:7">
      <c r="D16" s="77"/>
      <c r="E16" s="77"/>
      <c r="F16" s="77"/>
      <c r="G16" s="77"/>
    </row>
    <row r="17" s="64" customFormat="1" ht="29" customHeight="1" spans="4:7">
      <c r="D17" s="77"/>
      <c r="E17" s="77"/>
      <c r="F17" s="77"/>
      <c r="G17" s="77"/>
    </row>
    <row r="18" s="64" customFormat="1" ht="29" customHeight="1" spans="4:7">
      <c r="D18" s="77"/>
      <c r="E18" s="77"/>
      <c r="F18" s="77"/>
      <c r="G18" s="77"/>
    </row>
    <row r="19" s="64" customFormat="1" ht="29" customHeight="1" spans="4:7">
      <c r="D19" s="77"/>
      <c r="E19" s="77"/>
      <c r="F19" s="77"/>
      <c r="G19" s="77"/>
    </row>
    <row r="20" s="64" customFormat="1" ht="30" customHeight="1" spans="1:7">
      <c r="A20" s="92"/>
      <c r="D20" s="77"/>
      <c r="E20" s="77"/>
      <c r="F20" s="77"/>
      <c r="G20" s="77"/>
    </row>
  </sheetData>
  <mergeCells count="10">
    <mergeCell ref="A2:F2"/>
    <mergeCell ref="B3:F3"/>
    <mergeCell ref="A4:B4"/>
    <mergeCell ref="A6:B6"/>
    <mergeCell ref="A7:B7"/>
    <mergeCell ref="A8:B8"/>
    <mergeCell ref="A9:B9"/>
    <mergeCell ref="A10:B10"/>
    <mergeCell ref="A11:F11"/>
    <mergeCell ref="A12:E12"/>
  </mergeCells>
  <printOptions horizontalCentered="1"/>
  <pageMargins left="0.709027777777778" right="0.709027777777778" top="1.10138888888889" bottom="0.75" header="0.309027777777778" footer="0.309027777777778"/>
  <pageSetup paperSize="9" scale="95" fitToHeight="200" orientation="landscape" horizontalDpi="600" vertic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C20" sqref="C20"/>
    </sheetView>
  </sheetViews>
  <sheetFormatPr defaultColWidth="8.88333333333333" defaultRowHeight="13.5" outlineLevelCol="5"/>
  <cols>
    <col min="1" max="1" width="8.88333333333333" style="64"/>
    <col min="2" max="6" width="24.2166666666667" style="64" customWidth="1"/>
    <col min="7" max="16384" width="8.88333333333333" style="64"/>
  </cols>
  <sheetData>
    <row r="1" s="64" customFormat="1" ht="24" customHeight="1"/>
    <row r="2" s="64" customFormat="1" ht="27" spans="1:6">
      <c r="A2" s="67" t="s">
        <v>1590</v>
      </c>
      <c r="B2" s="68"/>
      <c r="C2" s="68"/>
      <c r="D2" s="68"/>
      <c r="E2" s="68"/>
      <c r="F2" s="68"/>
    </row>
    <row r="3" s="64" customFormat="1" ht="23" customHeight="1" spans="1:6">
      <c r="A3" s="69" t="s">
        <v>1498</v>
      </c>
      <c r="B3" s="69"/>
      <c r="C3" s="69"/>
      <c r="D3" s="69"/>
      <c r="E3" s="69"/>
      <c r="F3" s="69"/>
    </row>
    <row r="4" s="65" customFormat="1" ht="30" customHeight="1" spans="1:6">
      <c r="A4" s="70" t="s">
        <v>1591</v>
      </c>
      <c r="B4" s="71" t="s">
        <v>1456</v>
      </c>
      <c r="C4" s="71" t="s">
        <v>1592</v>
      </c>
      <c r="D4" s="71" t="s">
        <v>1593</v>
      </c>
      <c r="E4" s="71" t="s">
        <v>1594</v>
      </c>
      <c r="F4" s="71" t="s">
        <v>1595</v>
      </c>
    </row>
    <row r="5" s="65" customFormat="1" ht="45" customHeight="1" spans="1:6">
      <c r="A5" s="72" t="s">
        <v>1587</v>
      </c>
      <c r="B5" s="73" t="s">
        <v>1587</v>
      </c>
      <c r="C5" s="73" t="s">
        <v>1587</v>
      </c>
      <c r="D5" s="73" t="s">
        <v>1587</v>
      </c>
      <c r="E5" s="73" t="s">
        <v>1587</v>
      </c>
      <c r="F5" s="73" t="s">
        <v>1587</v>
      </c>
    </row>
    <row r="6" s="65" customFormat="1" ht="45" customHeight="1" spans="1:6">
      <c r="A6" s="74"/>
      <c r="B6" s="73"/>
      <c r="C6" s="73"/>
      <c r="D6" s="73"/>
      <c r="E6" s="73"/>
      <c r="F6" s="73"/>
    </row>
    <row r="7" s="65" customFormat="1" ht="102" customHeight="1" spans="1:6">
      <c r="A7" s="75"/>
      <c r="B7" s="73"/>
      <c r="C7" s="73"/>
      <c r="D7" s="73"/>
      <c r="E7" s="73"/>
      <c r="F7" s="73"/>
    </row>
    <row r="8" s="66" customFormat="1" ht="33" customHeight="1" spans="1:6">
      <c r="A8" s="76" t="s">
        <v>1596</v>
      </c>
      <c r="B8" s="76"/>
      <c r="C8" s="76"/>
      <c r="D8" s="76"/>
      <c r="E8" s="76"/>
      <c r="F8" s="76"/>
    </row>
    <row r="9" ht="28" customHeight="1" spans="1:6">
      <c r="A9" s="76" t="s">
        <v>1597</v>
      </c>
      <c r="B9" s="76"/>
      <c r="C9" s="76"/>
      <c r="D9" s="76"/>
      <c r="E9" s="76"/>
      <c r="F9" s="76"/>
    </row>
  </sheetData>
  <mergeCells count="10">
    <mergeCell ref="A2:F2"/>
    <mergeCell ref="A3:F3"/>
    <mergeCell ref="A8:F8"/>
    <mergeCell ref="A9:F9"/>
    <mergeCell ref="A5:A7"/>
    <mergeCell ref="B5:B7"/>
    <mergeCell ref="C5:C7"/>
    <mergeCell ref="D5:D7"/>
    <mergeCell ref="E5:E7"/>
    <mergeCell ref="F5:F7"/>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9"/>
  <sheetViews>
    <sheetView topLeftCell="A76" workbookViewId="0">
      <selection activeCell="E94" sqref="E94"/>
    </sheetView>
  </sheetViews>
  <sheetFormatPr defaultColWidth="8" defaultRowHeight="12"/>
  <cols>
    <col min="1" max="2" width="26" style="15" customWidth="1"/>
    <col min="3" max="3" width="32.625" style="15" customWidth="1"/>
    <col min="4" max="5" width="20.625" style="15" customWidth="1"/>
    <col min="6" max="6" width="39.375" style="19" customWidth="1"/>
    <col min="7" max="7" width="20.625" style="15" customWidth="1"/>
    <col min="8" max="8" width="23.25" style="15" customWidth="1"/>
    <col min="9" max="9" width="17.625" style="15" customWidth="1"/>
    <col min="10" max="16384" width="8" style="15"/>
  </cols>
  <sheetData>
    <row r="1" s="15" customFormat="1" spans="6:9">
      <c r="F1" s="19"/>
      <c r="I1" s="46"/>
    </row>
    <row r="2" s="15" customFormat="1" ht="27" spans="1:9">
      <c r="A2" s="20" t="s">
        <v>1598</v>
      </c>
      <c r="B2" s="20"/>
      <c r="C2" s="20"/>
      <c r="D2" s="20"/>
      <c r="E2" s="20"/>
      <c r="F2" s="21"/>
      <c r="G2" s="20"/>
      <c r="H2" s="20"/>
      <c r="I2" s="20"/>
    </row>
    <row r="3" s="15" customFormat="1" ht="13.5" spans="1:6">
      <c r="A3" s="22"/>
      <c r="B3" s="22"/>
      <c r="F3" s="19"/>
    </row>
    <row r="4" s="16" customFormat="1" ht="37.5" spans="1:9">
      <c r="A4" s="23" t="s">
        <v>1599</v>
      </c>
      <c r="B4" s="23" t="s">
        <v>1600</v>
      </c>
      <c r="C4" s="23" t="s">
        <v>1601</v>
      </c>
      <c r="D4" s="23" t="s">
        <v>1602</v>
      </c>
      <c r="E4" s="23" t="s">
        <v>1603</v>
      </c>
      <c r="F4" s="24" t="s">
        <v>1604</v>
      </c>
      <c r="G4" s="23" t="s">
        <v>1605</v>
      </c>
      <c r="H4" s="23" t="s">
        <v>1606</v>
      </c>
      <c r="I4" s="23" t="s">
        <v>1607</v>
      </c>
    </row>
    <row r="5" s="15" customFormat="1" ht="18.75" spans="1:9">
      <c r="A5" s="25">
        <v>1</v>
      </c>
      <c r="B5" s="25"/>
      <c r="C5" s="25">
        <v>2</v>
      </c>
      <c r="D5" s="25">
        <v>3</v>
      </c>
      <c r="E5" s="25">
        <v>4</v>
      </c>
      <c r="F5" s="26">
        <v>5</v>
      </c>
      <c r="G5" s="25">
        <v>6</v>
      </c>
      <c r="H5" s="25">
        <v>7</v>
      </c>
      <c r="I5" s="25">
        <v>8</v>
      </c>
    </row>
    <row r="6" s="15" customFormat="1" ht="13.5" spans="1:9">
      <c r="A6" s="27" t="s">
        <v>1608</v>
      </c>
      <c r="B6" s="27"/>
      <c r="C6" s="27"/>
      <c r="D6" s="27"/>
      <c r="E6" s="27"/>
      <c r="F6" s="28"/>
      <c r="G6" s="29"/>
      <c r="H6" s="29"/>
      <c r="I6" s="29"/>
    </row>
    <row r="7" s="15" customFormat="1" ht="27" spans="1:9">
      <c r="A7" s="30" t="s">
        <v>1609</v>
      </c>
      <c r="B7" s="31">
        <v>827.46</v>
      </c>
      <c r="C7" s="32" t="s">
        <v>1610</v>
      </c>
      <c r="D7" s="33" t="s">
        <v>1611</v>
      </c>
      <c r="E7" s="33" t="s">
        <v>1612</v>
      </c>
      <c r="F7" s="34" t="s">
        <v>1613</v>
      </c>
      <c r="G7" s="33" t="s">
        <v>1614</v>
      </c>
      <c r="H7" s="33" t="s">
        <v>1615</v>
      </c>
      <c r="I7" s="29"/>
    </row>
    <row r="8" s="15" customFormat="1" ht="27" spans="1:9">
      <c r="A8" s="35"/>
      <c r="B8" s="36"/>
      <c r="C8" s="37"/>
      <c r="D8" s="33" t="s">
        <v>1611</v>
      </c>
      <c r="E8" s="33" t="s">
        <v>1616</v>
      </c>
      <c r="F8" s="34" t="s">
        <v>1617</v>
      </c>
      <c r="G8" s="33" t="s">
        <v>1618</v>
      </c>
      <c r="H8" s="33" t="s">
        <v>1615</v>
      </c>
      <c r="I8" s="29"/>
    </row>
    <row r="9" s="17" customFormat="1" ht="27" spans="1:9">
      <c r="A9" s="35"/>
      <c r="B9" s="36"/>
      <c r="C9" s="37"/>
      <c r="D9" s="33" t="s">
        <v>1611</v>
      </c>
      <c r="E9" s="33" t="s">
        <v>1616</v>
      </c>
      <c r="F9" s="34" t="s">
        <v>1619</v>
      </c>
      <c r="G9" s="33" t="s">
        <v>1620</v>
      </c>
      <c r="H9" s="33" t="s">
        <v>1615</v>
      </c>
      <c r="I9" s="29"/>
    </row>
    <row r="10" s="15" customFormat="1" ht="27" spans="1:9">
      <c r="A10" s="35"/>
      <c r="B10" s="36"/>
      <c r="C10" s="37"/>
      <c r="D10" s="33" t="s">
        <v>1611</v>
      </c>
      <c r="E10" s="33" t="s">
        <v>1621</v>
      </c>
      <c r="F10" s="34" t="s">
        <v>1622</v>
      </c>
      <c r="G10" s="33" t="s">
        <v>1623</v>
      </c>
      <c r="H10" s="33" t="s">
        <v>1615</v>
      </c>
      <c r="I10" s="29"/>
    </row>
    <row r="11" s="15" customFormat="1" ht="27" spans="1:9">
      <c r="A11" s="35"/>
      <c r="B11" s="36"/>
      <c r="C11" s="37"/>
      <c r="D11" s="33" t="s">
        <v>1624</v>
      </c>
      <c r="E11" s="33" t="s">
        <v>1625</v>
      </c>
      <c r="F11" s="34" t="s">
        <v>1626</v>
      </c>
      <c r="G11" s="33" t="s">
        <v>1623</v>
      </c>
      <c r="H11" s="33" t="s">
        <v>1615</v>
      </c>
      <c r="I11" s="29"/>
    </row>
    <row r="12" s="15" customFormat="1" ht="27" spans="1:9">
      <c r="A12" s="35"/>
      <c r="B12" s="36"/>
      <c r="C12" s="37"/>
      <c r="D12" s="33" t="s">
        <v>1627</v>
      </c>
      <c r="E12" s="33" t="s">
        <v>1628</v>
      </c>
      <c r="F12" s="34" t="s">
        <v>1629</v>
      </c>
      <c r="G12" s="33" t="s">
        <v>1630</v>
      </c>
      <c r="H12" s="33" t="s">
        <v>1615</v>
      </c>
      <c r="I12" s="47"/>
    </row>
    <row r="13" ht="27" spans="1:9">
      <c r="A13" s="38"/>
      <c r="B13" s="39"/>
      <c r="C13" s="40"/>
      <c r="D13" s="33" t="s">
        <v>1627</v>
      </c>
      <c r="E13" s="33" t="s">
        <v>1628</v>
      </c>
      <c r="F13" s="34" t="s">
        <v>1631</v>
      </c>
      <c r="G13" s="33" t="s">
        <v>1632</v>
      </c>
      <c r="H13" s="33" t="s">
        <v>1615</v>
      </c>
      <c r="I13" s="47"/>
    </row>
    <row r="14" ht="13.5" spans="1:9">
      <c r="A14" s="38" t="s">
        <v>1633</v>
      </c>
      <c r="B14" s="38"/>
      <c r="C14" s="40"/>
      <c r="D14" s="33"/>
      <c r="E14" s="33"/>
      <c r="F14" s="34"/>
      <c r="G14" s="33"/>
      <c r="H14" s="33"/>
      <c r="I14" s="47"/>
    </row>
    <row r="15" ht="27" spans="1:9">
      <c r="A15" s="30" t="s">
        <v>1634</v>
      </c>
      <c r="B15" s="30">
        <v>450</v>
      </c>
      <c r="C15" s="30" t="s">
        <v>1635</v>
      </c>
      <c r="D15" s="33" t="s">
        <v>1624</v>
      </c>
      <c r="E15" s="33" t="s">
        <v>1625</v>
      </c>
      <c r="F15" s="34" t="s">
        <v>1636</v>
      </c>
      <c r="G15" s="33" t="s">
        <v>1637</v>
      </c>
      <c r="H15" s="33" t="s">
        <v>1615</v>
      </c>
      <c r="I15" s="47"/>
    </row>
    <row r="16" ht="27" spans="1:9">
      <c r="A16" s="38"/>
      <c r="B16" s="38"/>
      <c r="C16" s="38"/>
      <c r="D16" s="33" t="s">
        <v>1627</v>
      </c>
      <c r="E16" s="33" t="s">
        <v>1628</v>
      </c>
      <c r="F16" s="34" t="s">
        <v>1638</v>
      </c>
      <c r="G16" s="33" t="s">
        <v>1637</v>
      </c>
      <c r="H16" s="33" t="s">
        <v>1615</v>
      </c>
      <c r="I16" s="47"/>
    </row>
    <row r="17" ht="13.5" spans="1:9">
      <c r="A17" s="38" t="s">
        <v>1639</v>
      </c>
      <c r="B17" s="38"/>
      <c r="C17" s="38"/>
      <c r="D17" s="33"/>
      <c r="E17" s="33"/>
      <c r="F17" s="34"/>
      <c r="G17" s="33"/>
      <c r="H17" s="33"/>
      <c r="I17" s="47"/>
    </row>
    <row r="18" ht="27" spans="1:9">
      <c r="A18" s="30" t="s">
        <v>1640</v>
      </c>
      <c r="B18" s="30">
        <v>290.36</v>
      </c>
      <c r="C18" s="30" t="s">
        <v>1641</v>
      </c>
      <c r="D18" s="33" t="s">
        <v>1611</v>
      </c>
      <c r="E18" s="33" t="s">
        <v>1616</v>
      </c>
      <c r="F18" s="34" t="s">
        <v>1642</v>
      </c>
      <c r="G18" s="33" t="s">
        <v>1643</v>
      </c>
      <c r="H18" s="33" t="s">
        <v>1615</v>
      </c>
      <c r="I18" s="47"/>
    </row>
    <row r="19" ht="27" spans="1:9">
      <c r="A19" s="35"/>
      <c r="B19" s="35"/>
      <c r="C19" s="35"/>
      <c r="D19" s="33" t="s">
        <v>1611</v>
      </c>
      <c r="E19" s="33" t="s">
        <v>1621</v>
      </c>
      <c r="F19" s="34" t="s">
        <v>1644</v>
      </c>
      <c r="G19" s="33" t="s">
        <v>1645</v>
      </c>
      <c r="H19" s="33" t="s">
        <v>1615</v>
      </c>
      <c r="I19" s="47"/>
    </row>
    <row r="20" ht="27" spans="1:9">
      <c r="A20" s="35"/>
      <c r="B20" s="35"/>
      <c r="C20" s="35"/>
      <c r="D20" s="33" t="s">
        <v>1611</v>
      </c>
      <c r="E20" s="33" t="s">
        <v>1646</v>
      </c>
      <c r="F20" s="34" t="s">
        <v>1647</v>
      </c>
      <c r="G20" s="33" t="s">
        <v>1648</v>
      </c>
      <c r="H20" s="33" t="s">
        <v>1615</v>
      </c>
      <c r="I20" s="47"/>
    </row>
    <row r="21" ht="27" spans="1:9">
      <c r="A21" s="35"/>
      <c r="B21" s="35"/>
      <c r="C21" s="35"/>
      <c r="D21" s="33" t="s">
        <v>1624</v>
      </c>
      <c r="E21" s="33" t="s">
        <v>1625</v>
      </c>
      <c r="F21" s="34" t="s">
        <v>1649</v>
      </c>
      <c r="G21" s="33" t="s">
        <v>1650</v>
      </c>
      <c r="H21" s="33" t="s">
        <v>1615</v>
      </c>
      <c r="I21" s="47"/>
    </row>
    <row r="22" ht="27" spans="1:9">
      <c r="A22" s="38"/>
      <c r="B22" s="38"/>
      <c r="C22" s="38"/>
      <c r="D22" s="33" t="s">
        <v>1627</v>
      </c>
      <c r="E22" s="33" t="s">
        <v>1628</v>
      </c>
      <c r="F22" s="34" t="s">
        <v>1651</v>
      </c>
      <c r="G22" s="33" t="s">
        <v>1652</v>
      </c>
      <c r="H22" s="33" t="s">
        <v>1615</v>
      </c>
      <c r="I22" s="47"/>
    </row>
    <row r="23" ht="27" spans="1:9">
      <c r="A23" s="41" t="s">
        <v>1653</v>
      </c>
      <c r="B23" s="41">
        <v>648</v>
      </c>
      <c r="C23" s="41" t="s">
        <v>1654</v>
      </c>
      <c r="D23" s="42" t="s">
        <v>1611</v>
      </c>
      <c r="E23" s="42" t="s">
        <v>1616</v>
      </c>
      <c r="F23" s="43" t="s">
        <v>1655</v>
      </c>
      <c r="G23" s="42" t="s">
        <v>1656</v>
      </c>
      <c r="H23" s="33" t="s">
        <v>1615</v>
      </c>
      <c r="I23" s="42"/>
    </row>
    <row r="24" ht="27" spans="1:9">
      <c r="A24" s="44"/>
      <c r="B24" s="44"/>
      <c r="C24" s="44"/>
      <c r="D24" s="42" t="s">
        <v>1611</v>
      </c>
      <c r="E24" s="42" t="s">
        <v>1621</v>
      </c>
      <c r="F24" s="43" t="s">
        <v>1657</v>
      </c>
      <c r="G24" s="42" t="s">
        <v>1658</v>
      </c>
      <c r="H24" s="33" t="s">
        <v>1615</v>
      </c>
      <c r="I24" s="42"/>
    </row>
    <row r="25" ht="27" spans="1:9">
      <c r="A25" s="44"/>
      <c r="B25" s="44"/>
      <c r="C25" s="44"/>
      <c r="D25" s="42" t="s">
        <v>1611</v>
      </c>
      <c r="E25" s="42" t="s">
        <v>1621</v>
      </c>
      <c r="F25" s="43" t="s">
        <v>1659</v>
      </c>
      <c r="G25" s="42" t="s">
        <v>1660</v>
      </c>
      <c r="H25" s="33" t="s">
        <v>1615</v>
      </c>
      <c r="I25" s="42"/>
    </row>
    <row r="26" ht="27" spans="1:9">
      <c r="A26" s="44"/>
      <c r="B26" s="44"/>
      <c r="C26" s="44"/>
      <c r="D26" s="42" t="s">
        <v>1611</v>
      </c>
      <c r="E26" s="42" t="s">
        <v>1646</v>
      </c>
      <c r="F26" s="43" t="s">
        <v>1661</v>
      </c>
      <c r="G26" s="42" t="s">
        <v>1650</v>
      </c>
      <c r="H26" s="33" t="s">
        <v>1615</v>
      </c>
      <c r="I26" s="42"/>
    </row>
    <row r="27" ht="27" spans="1:9">
      <c r="A27" s="44"/>
      <c r="B27" s="44"/>
      <c r="C27" s="44"/>
      <c r="D27" s="42" t="s">
        <v>1624</v>
      </c>
      <c r="E27" s="42" t="s">
        <v>1625</v>
      </c>
      <c r="F27" s="43" t="s">
        <v>1662</v>
      </c>
      <c r="G27" s="42" t="s">
        <v>1663</v>
      </c>
      <c r="H27" s="33" t="s">
        <v>1615</v>
      </c>
      <c r="I27" s="42"/>
    </row>
    <row r="28" ht="27" spans="1:9">
      <c r="A28" s="44"/>
      <c r="B28" s="44"/>
      <c r="C28" s="44"/>
      <c r="D28" s="42" t="s">
        <v>1624</v>
      </c>
      <c r="E28" s="42" t="s">
        <v>1625</v>
      </c>
      <c r="F28" s="43" t="s">
        <v>1664</v>
      </c>
      <c r="G28" s="42" t="s">
        <v>1665</v>
      </c>
      <c r="H28" s="33" t="s">
        <v>1615</v>
      </c>
      <c r="I28" s="42"/>
    </row>
    <row r="29" ht="27" spans="1:9">
      <c r="A29" s="45"/>
      <c r="B29" s="45"/>
      <c r="C29" s="45"/>
      <c r="D29" s="42" t="s">
        <v>1627</v>
      </c>
      <c r="E29" s="42" t="s">
        <v>1666</v>
      </c>
      <c r="F29" s="43" t="s">
        <v>1667</v>
      </c>
      <c r="G29" s="42" t="s">
        <v>1663</v>
      </c>
      <c r="H29" s="33" t="s">
        <v>1615</v>
      </c>
      <c r="I29" s="42"/>
    </row>
    <row r="30" s="18" customFormat="1" ht="27" spans="1:9">
      <c r="A30" s="41" t="s">
        <v>1668</v>
      </c>
      <c r="B30" s="41">
        <v>100</v>
      </c>
      <c r="C30" s="41" t="s">
        <v>1669</v>
      </c>
      <c r="D30" s="42" t="s">
        <v>1611</v>
      </c>
      <c r="E30" s="42" t="s">
        <v>1616</v>
      </c>
      <c r="F30" s="43" t="s">
        <v>1670</v>
      </c>
      <c r="G30" s="42" t="s">
        <v>1618</v>
      </c>
      <c r="H30" s="33" t="s">
        <v>1615</v>
      </c>
      <c r="I30" s="42"/>
    </row>
    <row r="31" s="18" customFormat="1" ht="27" spans="1:9">
      <c r="A31" s="44"/>
      <c r="B31" s="44"/>
      <c r="C31" s="44"/>
      <c r="D31" s="42" t="s">
        <v>1611</v>
      </c>
      <c r="E31" s="42" t="s">
        <v>1621</v>
      </c>
      <c r="F31" s="43" t="s">
        <v>1671</v>
      </c>
      <c r="G31" s="42" t="s">
        <v>1672</v>
      </c>
      <c r="H31" s="33" t="s">
        <v>1615</v>
      </c>
      <c r="I31" s="42"/>
    </row>
    <row r="32" s="18" customFormat="1" ht="27" spans="1:9">
      <c r="A32" s="44"/>
      <c r="B32" s="44"/>
      <c r="C32" s="44"/>
      <c r="D32" s="42" t="s">
        <v>1611</v>
      </c>
      <c r="E32" s="42" t="s">
        <v>1646</v>
      </c>
      <c r="F32" s="43" t="s">
        <v>1673</v>
      </c>
      <c r="G32" s="42" t="s">
        <v>1674</v>
      </c>
      <c r="H32" s="33" t="s">
        <v>1615</v>
      </c>
      <c r="I32" s="42"/>
    </row>
    <row r="33" s="18" customFormat="1" ht="27" spans="1:9">
      <c r="A33" s="44"/>
      <c r="B33" s="44"/>
      <c r="C33" s="44"/>
      <c r="D33" s="42" t="s">
        <v>1611</v>
      </c>
      <c r="E33" s="42" t="s">
        <v>1646</v>
      </c>
      <c r="F33" s="43" t="s">
        <v>1675</v>
      </c>
      <c r="G33" s="42" t="s">
        <v>1618</v>
      </c>
      <c r="H33" s="33" t="s">
        <v>1615</v>
      </c>
      <c r="I33" s="42"/>
    </row>
    <row r="34" s="18" customFormat="1" ht="27" spans="1:9">
      <c r="A34" s="44"/>
      <c r="B34" s="44"/>
      <c r="C34" s="44"/>
      <c r="D34" s="42" t="s">
        <v>1624</v>
      </c>
      <c r="E34" s="42" t="s">
        <v>1625</v>
      </c>
      <c r="F34" s="43" t="s">
        <v>1676</v>
      </c>
      <c r="G34" s="42" t="s">
        <v>1677</v>
      </c>
      <c r="H34" s="33" t="s">
        <v>1615</v>
      </c>
      <c r="I34" s="42"/>
    </row>
    <row r="35" s="18" customFormat="1" ht="27" spans="1:9">
      <c r="A35" s="44"/>
      <c r="B35" s="44"/>
      <c r="C35" s="44"/>
      <c r="D35" s="42" t="s">
        <v>1627</v>
      </c>
      <c r="E35" s="42" t="s">
        <v>1666</v>
      </c>
      <c r="F35" s="43" t="s">
        <v>1678</v>
      </c>
      <c r="G35" s="42" t="s">
        <v>1679</v>
      </c>
      <c r="H35" s="33" t="s">
        <v>1615</v>
      </c>
      <c r="I35" s="42"/>
    </row>
    <row r="36" s="18" customFormat="1" ht="27" spans="1:9">
      <c r="A36" s="44"/>
      <c r="B36" s="44"/>
      <c r="C36" s="44"/>
      <c r="D36" s="42" t="s">
        <v>1627</v>
      </c>
      <c r="E36" s="42" t="s">
        <v>1628</v>
      </c>
      <c r="F36" s="43" t="s">
        <v>1680</v>
      </c>
      <c r="G36" s="42" t="s">
        <v>1681</v>
      </c>
      <c r="H36" s="33" t="s">
        <v>1615</v>
      </c>
      <c r="I36" s="42"/>
    </row>
    <row r="37" s="18" customFormat="1" ht="27" spans="1:9">
      <c r="A37" s="45"/>
      <c r="B37" s="45"/>
      <c r="C37" s="45"/>
      <c r="D37" s="42" t="s">
        <v>1627</v>
      </c>
      <c r="E37" s="42" t="s">
        <v>1628</v>
      </c>
      <c r="F37" s="43" t="s">
        <v>1682</v>
      </c>
      <c r="G37" s="42" t="s">
        <v>1683</v>
      </c>
      <c r="H37" s="33" t="s">
        <v>1615</v>
      </c>
      <c r="I37" s="42"/>
    </row>
    <row r="38" s="18" customFormat="1" ht="27" spans="1:9">
      <c r="A38" s="41" t="s">
        <v>1684</v>
      </c>
      <c r="B38" s="41">
        <v>20</v>
      </c>
      <c r="C38" s="41" t="s">
        <v>1685</v>
      </c>
      <c r="D38" s="42" t="s">
        <v>1611</v>
      </c>
      <c r="E38" s="42" t="s">
        <v>1621</v>
      </c>
      <c r="F38" s="43" t="s">
        <v>1686</v>
      </c>
      <c r="G38" s="42" t="s">
        <v>1618</v>
      </c>
      <c r="H38" s="33" t="s">
        <v>1615</v>
      </c>
      <c r="I38" s="42"/>
    </row>
    <row r="39" s="18" customFormat="1" ht="27" spans="1:9">
      <c r="A39" s="44"/>
      <c r="B39" s="44"/>
      <c r="C39" s="44"/>
      <c r="D39" s="42" t="s">
        <v>1611</v>
      </c>
      <c r="E39" s="42" t="s">
        <v>1621</v>
      </c>
      <c r="F39" s="43" t="s">
        <v>1687</v>
      </c>
      <c r="G39" s="42" t="s">
        <v>1618</v>
      </c>
      <c r="H39" s="33" t="s">
        <v>1615</v>
      </c>
      <c r="I39" s="42"/>
    </row>
    <row r="40" s="18" customFormat="1" ht="27" spans="1:9">
      <c r="A40" s="44"/>
      <c r="B40" s="44"/>
      <c r="C40" s="44"/>
      <c r="D40" s="42" t="s">
        <v>1624</v>
      </c>
      <c r="E40" s="42" t="s">
        <v>1625</v>
      </c>
      <c r="F40" s="43" t="s">
        <v>1688</v>
      </c>
      <c r="G40" s="42" t="s">
        <v>1677</v>
      </c>
      <c r="H40" s="33" t="s">
        <v>1615</v>
      </c>
      <c r="I40" s="42"/>
    </row>
    <row r="41" s="18" customFormat="1" ht="27" spans="1:9">
      <c r="A41" s="45"/>
      <c r="B41" s="45"/>
      <c r="C41" s="45"/>
      <c r="D41" s="42" t="s">
        <v>1627</v>
      </c>
      <c r="E41" s="42" t="s">
        <v>1628</v>
      </c>
      <c r="F41" s="43" t="s">
        <v>1689</v>
      </c>
      <c r="G41" s="42" t="s">
        <v>1663</v>
      </c>
      <c r="H41" s="33" t="s">
        <v>1615</v>
      </c>
      <c r="I41" s="42"/>
    </row>
    <row r="42" ht="13.5" spans="1:9">
      <c r="A42" s="38" t="s">
        <v>1690</v>
      </c>
      <c r="B42" s="38"/>
      <c r="C42" s="38"/>
      <c r="D42" s="33"/>
      <c r="E42" s="33"/>
      <c r="F42" s="34"/>
      <c r="G42" s="33"/>
      <c r="H42" s="33"/>
      <c r="I42" s="47"/>
    </row>
    <row r="43" ht="27" spans="1:9">
      <c r="A43" s="30" t="s">
        <v>1691</v>
      </c>
      <c r="B43" s="30">
        <v>479.7</v>
      </c>
      <c r="C43" s="30" t="s">
        <v>1692</v>
      </c>
      <c r="D43" s="33" t="s">
        <v>1611</v>
      </c>
      <c r="E43" s="33" t="s">
        <v>1612</v>
      </c>
      <c r="F43" s="34" t="s">
        <v>1693</v>
      </c>
      <c r="G43" s="33" t="s">
        <v>1694</v>
      </c>
      <c r="H43" s="33" t="s">
        <v>1615</v>
      </c>
      <c r="I43" s="47"/>
    </row>
    <row r="44" ht="27" spans="1:9">
      <c r="A44" s="35"/>
      <c r="B44" s="35"/>
      <c r="C44" s="35"/>
      <c r="D44" s="33" t="s">
        <v>1611</v>
      </c>
      <c r="E44" s="33" t="s">
        <v>1621</v>
      </c>
      <c r="F44" s="34" t="s">
        <v>1695</v>
      </c>
      <c r="G44" s="33" t="s">
        <v>1696</v>
      </c>
      <c r="H44" s="33" t="s">
        <v>1615</v>
      </c>
      <c r="I44" s="47"/>
    </row>
    <row r="45" ht="27" spans="1:9">
      <c r="A45" s="38"/>
      <c r="B45" s="38"/>
      <c r="C45" s="38"/>
      <c r="D45" s="33" t="s">
        <v>1627</v>
      </c>
      <c r="E45" s="33" t="s">
        <v>1628</v>
      </c>
      <c r="F45" s="34" t="s">
        <v>1697</v>
      </c>
      <c r="G45" s="33" t="s">
        <v>1698</v>
      </c>
      <c r="H45" s="33" t="s">
        <v>1615</v>
      </c>
      <c r="I45" s="47"/>
    </row>
    <row r="46" ht="27" spans="1:9">
      <c r="A46" s="30" t="s">
        <v>1699</v>
      </c>
      <c r="B46" s="30">
        <v>300</v>
      </c>
      <c r="C46" s="30" t="s">
        <v>1700</v>
      </c>
      <c r="D46" s="33" t="s">
        <v>1611</v>
      </c>
      <c r="E46" s="33" t="s">
        <v>1612</v>
      </c>
      <c r="F46" s="34" t="s">
        <v>1701</v>
      </c>
      <c r="G46" s="33" t="s">
        <v>1702</v>
      </c>
      <c r="H46" s="33" t="s">
        <v>1615</v>
      </c>
      <c r="I46" s="47"/>
    </row>
    <row r="47" ht="27" spans="1:9">
      <c r="A47" s="35"/>
      <c r="B47" s="35"/>
      <c r="C47" s="35"/>
      <c r="D47" s="33" t="s">
        <v>1611</v>
      </c>
      <c r="E47" s="33" t="s">
        <v>1621</v>
      </c>
      <c r="F47" s="34" t="s">
        <v>1703</v>
      </c>
      <c r="G47" s="33" t="s">
        <v>1704</v>
      </c>
      <c r="H47" s="33" t="s">
        <v>1615</v>
      </c>
      <c r="I47" s="47"/>
    </row>
    <row r="48" ht="27" spans="1:9">
      <c r="A48" s="38"/>
      <c r="B48" s="38"/>
      <c r="C48" s="38"/>
      <c r="D48" s="33" t="s">
        <v>1627</v>
      </c>
      <c r="E48" s="33" t="s">
        <v>1628</v>
      </c>
      <c r="F48" s="34" t="s">
        <v>1705</v>
      </c>
      <c r="G48" s="33" t="s">
        <v>1698</v>
      </c>
      <c r="H48" s="33" t="s">
        <v>1615</v>
      </c>
      <c r="I48" s="47"/>
    </row>
    <row r="49" ht="27" spans="1:9">
      <c r="A49" s="30" t="s">
        <v>1706</v>
      </c>
      <c r="B49" s="30">
        <v>200</v>
      </c>
      <c r="C49" s="30" t="s">
        <v>1707</v>
      </c>
      <c r="D49" s="33" t="s">
        <v>1611</v>
      </c>
      <c r="E49" s="33" t="s">
        <v>1612</v>
      </c>
      <c r="F49" s="34" t="s">
        <v>1708</v>
      </c>
      <c r="G49" s="33" t="s">
        <v>1709</v>
      </c>
      <c r="H49" s="33" t="s">
        <v>1615</v>
      </c>
      <c r="I49" s="47"/>
    </row>
    <row r="50" ht="27" spans="1:9">
      <c r="A50" s="35"/>
      <c r="B50" s="35"/>
      <c r="C50" s="35"/>
      <c r="D50" s="33" t="s">
        <v>1611</v>
      </c>
      <c r="E50" s="33" t="s">
        <v>1621</v>
      </c>
      <c r="F50" s="34" t="s">
        <v>1710</v>
      </c>
      <c r="G50" s="33" t="s">
        <v>1711</v>
      </c>
      <c r="H50" s="33" t="s">
        <v>1615</v>
      </c>
      <c r="I50" s="47"/>
    </row>
    <row r="51" ht="27" spans="1:9">
      <c r="A51" s="38"/>
      <c r="B51" s="38"/>
      <c r="C51" s="38"/>
      <c r="D51" s="33" t="s">
        <v>1627</v>
      </c>
      <c r="E51" s="33" t="s">
        <v>1628</v>
      </c>
      <c r="F51" s="34" t="s">
        <v>1712</v>
      </c>
      <c r="G51" s="33" t="s">
        <v>1698</v>
      </c>
      <c r="H51" s="33" t="s">
        <v>1615</v>
      </c>
      <c r="I51" s="47"/>
    </row>
    <row r="52" ht="27" spans="1:9">
      <c r="A52" s="30" t="s">
        <v>1713</v>
      </c>
      <c r="B52" s="30">
        <v>157</v>
      </c>
      <c r="C52" s="30" t="s">
        <v>1692</v>
      </c>
      <c r="D52" s="33" t="s">
        <v>1611</v>
      </c>
      <c r="E52" s="33" t="s">
        <v>1612</v>
      </c>
      <c r="F52" s="34" t="s">
        <v>1714</v>
      </c>
      <c r="G52" s="33" t="s">
        <v>1694</v>
      </c>
      <c r="H52" s="33" t="s">
        <v>1615</v>
      </c>
      <c r="I52" s="47"/>
    </row>
    <row r="53" ht="27" spans="1:9">
      <c r="A53" s="35"/>
      <c r="B53" s="35"/>
      <c r="C53" s="35"/>
      <c r="D53" s="33" t="s">
        <v>1611</v>
      </c>
      <c r="E53" s="33" t="s">
        <v>1621</v>
      </c>
      <c r="F53" s="34" t="s">
        <v>1715</v>
      </c>
      <c r="G53" s="33" t="s">
        <v>1716</v>
      </c>
      <c r="H53" s="33" t="s">
        <v>1615</v>
      </c>
      <c r="I53" s="47"/>
    </row>
    <row r="54" ht="27" spans="1:9">
      <c r="A54" s="38"/>
      <c r="B54" s="38"/>
      <c r="C54" s="38"/>
      <c r="D54" s="33" t="s">
        <v>1627</v>
      </c>
      <c r="E54" s="33" t="s">
        <v>1628</v>
      </c>
      <c r="F54" s="34" t="s">
        <v>1697</v>
      </c>
      <c r="G54" s="33" t="s">
        <v>1698</v>
      </c>
      <c r="H54" s="33" t="s">
        <v>1615</v>
      </c>
      <c r="I54" s="47"/>
    </row>
    <row r="55" ht="27" spans="1:9">
      <c r="A55" s="30" t="s">
        <v>1717</v>
      </c>
      <c r="B55" s="30">
        <v>1000</v>
      </c>
      <c r="C55" s="30" t="s">
        <v>1718</v>
      </c>
      <c r="D55" s="33" t="s">
        <v>1611</v>
      </c>
      <c r="E55" s="33" t="s">
        <v>1612</v>
      </c>
      <c r="F55" s="34" t="s">
        <v>1719</v>
      </c>
      <c r="G55" s="33" t="s">
        <v>1720</v>
      </c>
      <c r="H55" s="33" t="s">
        <v>1615</v>
      </c>
      <c r="I55" s="47"/>
    </row>
    <row r="56" ht="27" spans="1:9">
      <c r="A56" s="35"/>
      <c r="B56" s="35"/>
      <c r="C56" s="35"/>
      <c r="D56" s="33" t="s">
        <v>1611</v>
      </c>
      <c r="E56" s="33" t="s">
        <v>1621</v>
      </c>
      <c r="F56" s="34" t="s">
        <v>1721</v>
      </c>
      <c r="G56" s="33" t="s">
        <v>1722</v>
      </c>
      <c r="H56" s="33" t="s">
        <v>1615</v>
      </c>
      <c r="I56" s="47"/>
    </row>
    <row r="57" ht="27" spans="1:9">
      <c r="A57" s="38"/>
      <c r="B57" s="38"/>
      <c r="C57" s="38"/>
      <c r="D57" s="33" t="s">
        <v>1627</v>
      </c>
      <c r="E57" s="33" t="s">
        <v>1628</v>
      </c>
      <c r="F57" s="34" t="s">
        <v>1723</v>
      </c>
      <c r="G57" s="33" t="s">
        <v>1698</v>
      </c>
      <c r="H57" s="33" t="s">
        <v>1615</v>
      </c>
      <c r="I57" s="47"/>
    </row>
    <row r="58" ht="27" spans="1:9">
      <c r="A58" s="38" t="s">
        <v>1724</v>
      </c>
      <c r="B58" s="38"/>
      <c r="C58" s="38"/>
      <c r="D58" s="33"/>
      <c r="E58" s="33"/>
      <c r="F58" s="34"/>
      <c r="G58" s="33"/>
      <c r="H58" s="33"/>
      <c r="I58" s="47"/>
    </row>
    <row r="59" ht="54" spans="1:9">
      <c r="A59" s="34" t="s">
        <v>1725</v>
      </c>
      <c r="B59" s="34">
        <v>500</v>
      </c>
      <c r="C59" s="34" t="s">
        <v>1726</v>
      </c>
      <c r="D59" s="33" t="s">
        <v>1627</v>
      </c>
      <c r="E59" s="33" t="s">
        <v>1628</v>
      </c>
      <c r="F59" s="34" t="s">
        <v>1727</v>
      </c>
      <c r="G59" s="33" t="s">
        <v>1728</v>
      </c>
      <c r="H59" s="33" t="s">
        <v>1615</v>
      </c>
      <c r="I59" s="47"/>
    </row>
    <row r="60" ht="27" spans="1:9">
      <c r="A60" s="34" t="s">
        <v>1729</v>
      </c>
      <c r="B60" s="34"/>
      <c r="C60" s="34"/>
      <c r="D60" s="33"/>
      <c r="E60" s="33"/>
      <c r="F60" s="34"/>
      <c r="G60" s="33"/>
      <c r="H60" s="33"/>
      <c r="I60" s="47"/>
    </row>
    <row r="61" ht="27" spans="1:9">
      <c r="A61" s="34" t="s">
        <v>1730</v>
      </c>
      <c r="B61" s="34">
        <v>200</v>
      </c>
      <c r="C61" s="34" t="s">
        <v>1731</v>
      </c>
      <c r="D61" s="33" t="s">
        <v>1611</v>
      </c>
      <c r="E61" s="33" t="s">
        <v>1621</v>
      </c>
      <c r="F61" s="34" t="s">
        <v>1732</v>
      </c>
      <c r="G61" s="33" t="s">
        <v>1733</v>
      </c>
      <c r="H61" s="33" t="s">
        <v>1615</v>
      </c>
      <c r="I61" s="47"/>
    </row>
    <row r="62" ht="13.5" spans="1:9">
      <c r="A62" s="38" t="s">
        <v>1734</v>
      </c>
      <c r="B62" s="38"/>
      <c r="C62" s="34"/>
      <c r="D62" s="33"/>
      <c r="E62" s="33"/>
      <c r="F62" s="34"/>
      <c r="G62" s="33"/>
      <c r="H62" s="33"/>
      <c r="I62" s="47"/>
    </row>
    <row r="63" ht="27" spans="1:9">
      <c r="A63" s="30" t="s">
        <v>1735</v>
      </c>
      <c r="B63" s="30">
        <v>505</v>
      </c>
      <c r="C63" s="30" t="s">
        <v>1736</v>
      </c>
      <c r="D63" s="33" t="s">
        <v>1611</v>
      </c>
      <c r="E63" s="33" t="s">
        <v>1612</v>
      </c>
      <c r="F63" s="34" t="s">
        <v>1737</v>
      </c>
      <c r="G63" s="33" t="s">
        <v>1738</v>
      </c>
      <c r="H63" s="33" t="s">
        <v>1615</v>
      </c>
      <c r="I63" s="47"/>
    </row>
    <row r="64" ht="27" spans="1:9">
      <c r="A64" s="35"/>
      <c r="B64" s="35"/>
      <c r="C64" s="35"/>
      <c r="D64" s="33" t="s">
        <v>1611</v>
      </c>
      <c r="E64" s="33" t="s">
        <v>1612</v>
      </c>
      <c r="F64" s="34" t="s">
        <v>1739</v>
      </c>
      <c r="G64" s="33" t="s">
        <v>1740</v>
      </c>
      <c r="H64" s="33" t="s">
        <v>1615</v>
      </c>
      <c r="I64" s="47"/>
    </row>
    <row r="65" ht="27" spans="1:9">
      <c r="A65" s="35"/>
      <c r="B65" s="35"/>
      <c r="C65" s="35"/>
      <c r="D65" s="33" t="s">
        <v>1611</v>
      </c>
      <c r="E65" s="33" t="s">
        <v>1612</v>
      </c>
      <c r="F65" s="34" t="s">
        <v>1741</v>
      </c>
      <c r="G65" s="33" t="s">
        <v>1742</v>
      </c>
      <c r="H65" s="33" t="s">
        <v>1615</v>
      </c>
      <c r="I65" s="47"/>
    </row>
    <row r="66" ht="27" spans="1:9">
      <c r="A66" s="35"/>
      <c r="B66" s="35"/>
      <c r="C66" s="35"/>
      <c r="D66" s="33" t="s">
        <v>1611</v>
      </c>
      <c r="E66" s="33" t="s">
        <v>1616</v>
      </c>
      <c r="F66" s="34" t="s">
        <v>1743</v>
      </c>
      <c r="G66" s="33" t="s">
        <v>1743</v>
      </c>
      <c r="H66" s="33" t="s">
        <v>1615</v>
      </c>
      <c r="I66" s="47"/>
    </row>
    <row r="67" ht="27" spans="1:9">
      <c r="A67" s="35"/>
      <c r="B67" s="35"/>
      <c r="C67" s="35"/>
      <c r="D67" s="33" t="s">
        <v>1611</v>
      </c>
      <c r="E67" s="33" t="s">
        <v>1621</v>
      </c>
      <c r="F67" s="34" t="s">
        <v>1744</v>
      </c>
      <c r="G67" s="33" t="s">
        <v>1745</v>
      </c>
      <c r="H67" s="33" t="s">
        <v>1615</v>
      </c>
      <c r="I67" s="47"/>
    </row>
    <row r="68" ht="27" spans="1:9">
      <c r="A68" s="35"/>
      <c r="B68" s="35"/>
      <c r="C68" s="35"/>
      <c r="D68" s="33" t="s">
        <v>1611</v>
      </c>
      <c r="E68" s="33" t="s">
        <v>1621</v>
      </c>
      <c r="F68" s="34" t="s">
        <v>1746</v>
      </c>
      <c r="G68" s="33" t="s">
        <v>1747</v>
      </c>
      <c r="H68" s="33" t="s">
        <v>1615</v>
      </c>
      <c r="I68" s="47"/>
    </row>
    <row r="69" ht="27" spans="1:9">
      <c r="A69" s="35"/>
      <c r="B69" s="35"/>
      <c r="C69" s="35"/>
      <c r="D69" s="33" t="s">
        <v>1611</v>
      </c>
      <c r="E69" s="33" t="s">
        <v>1621</v>
      </c>
      <c r="F69" s="34" t="s">
        <v>1748</v>
      </c>
      <c r="G69" s="33" t="s">
        <v>1749</v>
      </c>
      <c r="H69" s="33" t="s">
        <v>1615</v>
      </c>
      <c r="I69" s="47"/>
    </row>
    <row r="70" ht="27" spans="1:9">
      <c r="A70" s="35"/>
      <c r="B70" s="35"/>
      <c r="C70" s="35"/>
      <c r="D70" s="33" t="s">
        <v>1611</v>
      </c>
      <c r="E70" s="33" t="s">
        <v>1621</v>
      </c>
      <c r="F70" s="34" t="s">
        <v>1750</v>
      </c>
      <c r="G70" s="33" t="s">
        <v>1751</v>
      </c>
      <c r="H70" s="33" t="s">
        <v>1615</v>
      </c>
      <c r="I70" s="47"/>
    </row>
    <row r="71" ht="27" spans="1:9">
      <c r="A71" s="35"/>
      <c r="B71" s="35"/>
      <c r="C71" s="35"/>
      <c r="D71" s="33" t="s">
        <v>1611</v>
      </c>
      <c r="E71" s="33" t="s">
        <v>1621</v>
      </c>
      <c r="F71" s="34" t="s">
        <v>1752</v>
      </c>
      <c r="G71" s="33" t="s">
        <v>1747</v>
      </c>
      <c r="H71" s="33" t="s">
        <v>1615</v>
      </c>
      <c r="I71" s="47"/>
    </row>
    <row r="72" ht="27" spans="1:9">
      <c r="A72" s="35"/>
      <c r="B72" s="35"/>
      <c r="C72" s="35"/>
      <c r="D72" s="33" t="s">
        <v>1611</v>
      </c>
      <c r="E72" s="33" t="s">
        <v>1621</v>
      </c>
      <c r="F72" s="34" t="s">
        <v>1753</v>
      </c>
      <c r="G72" s="33" t="s">
        <v>1754</v>
      </c>
      <c r="H72" s="33" t="s">
        <v>1615</v>
      </c>
      <c r="I72" s="47"/>
    </row>
    <row r="73" ht="27" spans="1:9">
      <c r="A73" s="35"/>
      <c r="B73" s="35"/>
      <c r="C73" s="35"/>
      <c r="D73" s="33" t="s">
        <v>1611</v>
      </c>
      <c r="E73" s="33" t="s">
        <v>1646</v>
      </c>
      <c r="F73" s="34" t="s">
        <v>1755</v>
      </c>
      <c r="G73" s="33" t="s">
        <v>1756</v>
      </c>
      <c r="H73" s="33" t="s">
        <v>1615</v>
      </c>
      <c r="I73" s="47"/>
    </row>
    <row r="74" ht="27" spans="1:9">
      <c r="A74" s="35"/>
      <c r="B74" s="35"/>
      <c r="C74" s="35"/>
      <c r="D74" s="33" t="s">
        <v>1624</v>
      </c>
      <c r="E74" s="33" t="s">
        <v>1625</v>
      </c>
      <c r="F74" s="34" t="s">
        <v>1757</v>
      </c>
      <c r="G74" s="33" t="s">
        <v>1756</v>
      </c>
      <c r="H74" s="33" t="s">
        <v>1615</v>
      </c>
      <c r="I74" s="47"/>
    </row>
    <row r="75" ht="67.5" spans="1:9">
      <c r="A75" s="35"/>
      <c r="B75" s="35"/>
      <c r="C75" s="35"/>
      <c r="D75" s="33" t="s">
        <v>1627</v>
      </c>
      <c r="E75" s="33" t="s">
        <v>1666</v>
      </c>
      <c r="F75" s="34" t="s">
        <v>1758</v>
      </c>
      <c r="G75" s="33" t="s">
        <v>1759</v>
      </c>
      <c r="H75" s="33" t="s">
        <v>1615</v>
      </c>
      <c r="I75" s="47"/>
    </row>
    <row r="76" ht="54" spans="1:9">
      <c r="A76" s="35"/>
      <c r="B76" s="35"/>
      <c r="C76" s="35"/>
      <c r="D76" s="33" t="s">
        <v>1627</v>
      </c>
      <c r="E76" s="33" t="s">
        <v>1628</v>
      </c>
      <c r="F76" s="34" t="s">
        <v>1760</v>
      </c>
      <c r="G76" s="33" t="s">
        <v>1761</v>
      </c>
      <c r="H76" s="33" t="s">
        <v>1615</v>
      </c>
      <c r="I76" s="47"/>
    </row>
    <row r="77" ht="54" spans="1:9">
      <c r="A77" s="38"/>
      <c r="B77" s="38"/>
      <c r="C77" s="38"/>
      <c r="D77" s="33" t="s">
        <v>1627</v>
      </c>
      <c r="E77" s="33" t="s">
        <v>1762</v>
      </c>
      <c r="F77" s="34" t="s">
        <v>1760</v>
      </c>
      <c r="G77" s="33" t="s">
        <v>1763</v>
      </c>
      <c r="H77" s="33" t="s">
        <v>1615</v>
      </c>
      <c r="I77" s="47"/>
    </row>
    <row r="78" ht="27" spans="1:9">
      <c r="A78" s="41" t="s">
        <v>1764</v>
      </c>
      <c r="B78" s="41">
        <v>245</v>
      </c>
      <c r="C78" s="41" t="s">
        <v>1765</v>
      </c>
      <c r="D78" s="42" t="s">
        <v>1611</v>
      </c>
      <c r="E78" s="42" t="s">
        <v>1612</v>
      </c>
      <c r="F78" s="43" t="s">
        <v>1766</v>
      </c>
      <c r="G78" s="42" t="s">
        <v>1767</v>
      </c>
      <c r="H78" s="33" t="s">
        <v>1615</v>
      </c>
      <c r="I78" s="47"/>
    </row>
    <row r="79" ht="27" spans="1:9">
      <c r="A79" s="44"/>
      <c r="B79" s="44"/>
      <c r="C79" s="44"/>
      <c r="D79" s="42" t="s">
        <v>1611</v>
      </c>
      <c r="E79" s="42" t="s">
        <v>1612</v>
      </c>
      <c r="F79" s="43" t="s">
        <v>1768</v>
      </c>
      <c r="G79" s="42" t="s">
        <v>1769</v>
      </c>
      <c r="H79" s="33" t="s">
        <v>1615</v>
      </c>
      <c r="I79" s="47"/>
    </row>
    <row r="80" ht="27" spans="1:9">
      <c r="A80" s="44"/>
      <c r="B80" s="44"/>
      <c r="C80" s="44"/>
      <c r="D80" s="42" t="s">
        <v>1611</v>
      </c>
      <c r="E80" s="42" t="s">
        <v>1612</v>
      </c>
      <c r="F80" s="43" t="s">
        <v>1770</v>
      </c>
      <c r="G80" s="42" t="s">
        <v>1771</v>
      </c>
      <c r="H80" s="33" t="s">
        <v>1615</v>
      </c>
      <c r="I80" s="47"/>
    </row>
    <row r="81" ht="27" spans="1:9">
      <c r="A81" s="44"/>
      <c r="B81" s="44"/>
      <c r="C81" s="44"/>
      <c r="D81" s="42" t="s">
        <v>1611</v>
      </c>
      <c r="E81" s="42" t="s">
        <v>1612</v>
      </c>
      <c r="F81" s="43" t="s">
        <v>1772</v>
      </c>
      <c r="G81" s="42" t="s">
        <v>1773</v>
      </c>
      <c r="H81" s="33" t="s">
        <v>1615</v>
      </c>
      <c r="I81" s="47"/>
    </row>
    <row r="82" ht="27" spans="1:9">
      <c r="A82" s="44"/>
      <c r="B82" s="44"/>
      <c r="C82" s="44"/>
      <c r="D82" s="42" t="s">
        <v>1611</v>
      </c>
      <c r="E82" s="42" t="s">
        <v>1612</v>
      </c>
      <c r="F82" s="43" t="s">
        <v>1774</v>
      </c>
      <c r="G82" s="42" t="s">
        <v>1775</v>
      </c>
      <c r="H82" s="33" t="s">
        <v>1615</v>
      </c>
      <c r="I82" s="47"/>
    </row>
    <row r="83" ht="27" spans="1:9">
      <c r="A83" s="44"/>
      <c r="B83" s="44"/>
      <c r="C83" s="44"/>
      <c r="D83" s="42" t="s">
        <v>1611</v>
      </c>
      <c r="E83" s="42" t="s">
        <v>1616</v>
      </c>
      <c r="F83" s="43" t="s">
        <v>1776</v>
      </c>
      <c r="G83" s="42" t="s">
        <v>1777</v>
      </c>
      <c r="H83" s="33" t="s">
        <v>1615</v>
      </c>
      <c r="I83" s="47"/>
    </row>
    <row r="84" ht="27" spans="1:9">
      <c r="A84" s="44"/>
      <c r="B84" s="44"/>
      <c r="C84" s="44"/>
      <c r="D84" s="42" t="s">
        <v>1611</v>
      </c>
      <c r="E84" s="42" t="s">
        <v>1621</v>
      </c>
      <c r="F84" s="43" t="s">
        <v>1768</v>
      </c>
      <c r="G84" s="42" t="s">
        <v>1778</v>
      </c>
      <c r="H84" s="33" t="s">
        <v>1615</v>
      </c>
      <c r="I84" s="47"/>
    </row>
    <row r="85" ht="27" spans="1:9">
      <c r="A85" s="44"/>
      <c r="B85" s="44"/>
      <c r="C85" s="44"/>
      <c r="D85" s="42" t="s">
        <v>1611</v>
      </c>
      <c r="E85" s="42" t="s">
        <v>1621</v>
      </c>
      <c r="F85" s="43" t="s">
        <v>1766</v>
      </c>
      <c r="G85" s="42" t="s">
        <v>1779</v>
      </c>
      <c r="H85" s="33" t="s">
        <v>1615</v>
      </c>
      <c r="I85" s="47"/>
    </row>
    <row r="86" ht="27" spans="1:9">
      <c r="A86" s="44"/>
      <c r="B86" s="44"/>
      <c r="C86" s="44"/>
      <c r="D86" s="42" t="s">
        <v>1611</v>
      </c>
      <c r="E86" s="42" t="s">
        <v>1621</v>
      </c>
      <c r="F86" s="43" t="s">
        <v>1752</v>
      </c>
      <c r="G86" s="42" t="s">
        <v>1747</v>
      </c>
      <c r="H86" s="33" t="s">
        <v>1615</v>
      </c>
      <c r="I86" s="47"/>
    </row>
    <row r="87" ht="27" spans="1:9">
      <c r="A87" s="44"/>
      <c r="B87" s="44"/>
      <c r="C87" s="44"/>
      <c r="D87" s="42" t="s">
        <v>1611</v>
      </c>
      <c r="E87" s="42" t="s">
        <v>1621</v>
      </c>
      <c r="F87" s="43" t="s">
        <v>1746</v>
      </c>
      <c r="G87" s="42" t="s">
        <v>1747</v>
      </c>
      <c r="H87" s="33" t="s">
        <v>1615</v>
      </c>
      <c r="I87" s="47"/>
    </row>
    <row r="88" ht="27" spans="1:9">
      <c r="A88" s="44"/>
      <c r="B88" s="44"/>
      <c r="C88" s="44"/>
      <c r="D88" s="42" t="s">
        <v>1611</v>
      </c>
      <c r="E88" s="42" t="s">
        <v>1621</v>
      </c>
      <c r="F88" s="43" t="s">
        <v>1770</v>
      </c>
      <c r="G88" s="42" t="s">
        <v>1780</v>
      </c>
      <c r="H88" s="33" t="s">
        <v>1615</v>
      </c>
      <c r="I88" s="47"/>
    </row>
    <row r="89" ht="27" spans="1:9">
      <c r="A89" s="44"/>
      <c r="B89" s="44"/>
      <c r="C89" s="44"/>
      <c r="D89" s="42" t="s">
        <v>1611</v>
      </c>
      <c r="E89" s="42" t="s">
        <v>1621</v>
      </c>
      <c r="F89" s="43" t="s">
        <v>1774</v>
      </c>
      <c r="G89" s="42" t="s">
        <v>1781</v>
      </c>
      <c r="H89" s="33" t="s">
        <v>1615</v>
      </c>
      <c r="I89" s="47"/>
    </row>
    <row r="90" ht="27" spans="1:9">
      <c r="A90" s="44"/>
      <c r="B90" s="44"/>
      <c r="C90" s="44"/>
      <c r="D90" s="42" t="s">
        <v>1611</v>
      </c>
      <c r="E90" s="42" t="s">
        <v>1621</v>
      </c>
      <c r="F90" s="43" t="s">
        <v>1772</v>
      </c>
      <c r="G90" s="42" t="s">
        <v>1782</v>
      </c>
      <c r="H90" s="33" t="s">
        <v>1615</v>
      </c>
      <c r="I90" s="47"/>
    </row>
    <row r="91" ht="27" spans="1:9">
      <c r="A91" s="44"/>
      <c r="B91" s="44"/>
      <c r="C91" s="44"/>
      <c r="D91" s="42" t="s">
        <v>1611</v>
      </c>
      <c r="E91" s="42" t="s">
        <v>1621</v>
      </c>
      <c r="F91" s="43" t="s">
        <v>1783</v>
      </c>
      <c r="G91" s="42" t="s">
        <v>1784</v>
      </c>
      <c r="H91" s="33" t="s">
        <v>1615</v>
      </c>
      <c r="I91" s="47"/>
    </row>
    <row r="92" ht="27" spans="1:9">
      <c r="A92" s="44"/>
      <c r="B92" s="44"/>
      <c r="C92" s="44"/>
      <c r="D92" s="42" t="s">
        <v>1611</v>
      </c>
      <c r="E92" s="42" t="s">
        <v>1621</v>
      </c>
      <c r="F92" s="43" t="s">
        <v>1750</v>
      </c>
      <c r="G92" s="42" t="s">
        <v>1785</v>
      </c>
      <c r="H92" s="33" t="s">
        <v>1615</v>
      </c>
      <c r="I92" s="47"/>
    </row>
    <row r="93" ht="27" spans="1:9">
      <c r="A93" s="44"/>
      <c r="B93" s="44"/>
      <c r="C93" s="44"/>
      <c r="D93" s="42" t="s">
        <v>1611</v>
      </c>
      <c r="E93" s="42" t="s">
        <v>1646</v>
      </c>
      <c r="F93" s="43" t="s">
        <v>1755</v>
      </c>
      <c r="G93" s="42" t="s">
        <v>1618</v>
      </c>
      <c r="H93" s="33" t="s">
        <v>1615</v>
      </c>
      <c r="I93" s="47"/>
    </row>
    <row r="94" ht="27" spans="1:9">
      <c r="A94" s="44"/>
      <c r="B94" s="44"/>
      <c r="C94" s="44"/>
      <c r="D94" s="42" t="s">
        <v>1624</v>
      </c>
      <c r="E94" s="42" t="s">
        <v>1625</v>
      </c>
      <c r="F94" s="43" t="s">
        <v>1757</v>
      </c>
      <c r="G94" s="42" t="s">
        <v>1623</v>
      </c>
      <c r="H94" s="33" t="s">
        <v>1615</v>
      </c>
      <c r="I94" s="47"/>
    </row>
    <row r="95" ht="54" spans="1:9">
      <c r="A95" s="44"/>
      <c r="B95" s="44"/>
      <c r="C95" s="44"/>
      <c r="D95" s="42" t="s">
        <v>1627</v>
      </c>
      <c r="E95" s="42" t="s">
        <v>1666</v>
      </c>
      <c r="F95" s="43" t="s">
        <v>1760</v>
      </c>
      <c r="G95" s="42" t="s">
        <v>1759</v>
      </c>
      <c r="H95" s="33" t="s">
        <v>1615</v>
      </c>
      <c r="I95" s="47"/>
    </row>
    <row r="96" ht="54" spans="1:9">
      <c r="A96" s="44"/>
      <c r="B96" s="44"/>
      <c r="C96" s="44"/>
      <c r="D96" s="42" t="s">
        <v>1627</v>
      </c>
      <c r="E96" s="42" t="s">
        <v>1628</v>
      </c>
      <c r="F96" s="43" t="s">
        <v>1760</v>
      </c>
      <c r="G96" s="42" t="s">
        <v>1761</v>
      </c>
      <c r="H96" s="33" t="s">
        <v>1615</v>
      </c>
      <c r="I96" s="47"/>
    </row>
    <row r="97" ht="27" spans="1:9">
      <c r="A97" s="45"/>
      <c r="B97" s="45"/>
      <c r="C97" s="45"/>
      <c r="D97" s="42" t="s">
        <v>1627</v>
      </c>
      <c r="E97" s="42" t="s">
        <v>1762</v>
      </c>
      <c r="F97" s="43" t="s">
        <v>1786</v>
      </c>
      <c r="G97" s="42" t="s">
        <v>1787</v>
      </c>
      <c r="H97" s="33" t="s">
        <v>1615</v>
      </c>
      <c r="I97" s="47"/>
    </row>
    <row r="98" ht="13.5" spans="1:9">
      <c r="A98" s="38" t="s">
        <v>1788</v>
      </c>
      <c r="B98" s="38"/>
      <c r="C98" s="38"/>
      <c r="D98" s="33"/>
      <c r="E98" s="33"/>
      <c r="F98" s="34"/>
      <c r="G98" s="33"/>
      <c r="H98" s="33"/>
      <c r="I98" s="47"/>
    </row>
    <row r="99" ht="27" spans="1:9">
      <c r="A99" s="30" t="s">
        <v>1789</v>
      </c>
      <c r="B99" s="30">
        <v>200</v>
      </c>
      <c r="C99" s="30" t="s">
        <v>1790</v>
      </c>
      <c r="D99" s="33" t="s">
        <v>1611</v>
      </c>
      <c r="E99" s="33" t="s">
        <v>1616</v>
      </c>
      <c r="F99" s="34" t="s">
        <v>1791</v>
      </c>
      <c r="G99" s="33" t="s">
        <v>1792</v>
      </c>
      <c r="H99" s="33" t="s">
        <v>1615</v>
      </c>
      <c r="I99" s="47"/>
    </row>
    <row r="100" ht="27" spans="1:9">
      <c r="A100" s="35"/>
      <c r="B100" s="35"/>
      <c r="C100" s="35"/>
      <c r="D100" s="33" t="s">
        <v>1611</v>
      </c>
      <c r="E100" s="33" t="s">
        <v>1621</v>
      </c>
      <c r="F100" s="34" t="s">
        <v>1793</v>
      </c>
      <c r="G100" s="33" t="s">
        <v>1794</v>
      </c>
      <c r="H100" s="33" t="s">
        <v>1615</v>
      </c>
      <c r="I100" s="47"/>
    </row>
    <row r="101" ht="27" spans="1:9">
      <c r="A101" s="38"/>
      <c r="B101" s="38"/>
      <c r="C101" s="38"/>
      <c r="D101" s="33" t="s">
        <v>1627</v>
      </c>
      <c r="E101" s="33" t="s">
        <v>1795</v>
      </c>
      <c r="F101" s="34" t="s">
        <v>1796</v>
      </c>
      <c r="G101" s="33" t="s">
        <v>1797</v>
      </c>
      <c r="H101" s="33" t="s">
        <v>1615</v>
      </c>
      <c r="I101" s="47"/>
    </row>
    <row r="102" ht="13.5" spans="1:9">
      <c r="A102" s="38" t="s">
        <v>1798</v>
      </c>
      <c r="B102" s="38"/>
      <c r="C102" s="38"/>
      <c r="D102" s="33"/>
      <c r="E102" s="33"/>
      <c r="F102" s="34"/>
      <c r="G102" s="33"/>
      <c r="H102" s="33"/>
      <c r="I102" s="47"/>
    </row>
    <row r="103" ht="40.5" spans="1:9">
      <c r="A103" s="30" t="s">
        <v>1799</v>
      </c>
      <c r="B103" s="30">
        <v>300</v>
      </c>
      <c r="C103" s="30" t="s">
        <v>1800</v>
      </c>
      <c r="D103" s="33" t="s">
        <v>1611</v>
      </c>
      <c r="E103" s="33" t="s">
        <v>1621</v>
      </c>
      <c r="F103" s="34" t="s">
        <v>1801</v>
      </c>
      <c r="G103" s="33" t="s">
        <v>1802</v>
      </c>
      <c r="H103" s="33" t="s">
        <v>1615</v>
      </c>
      <c r="I103" s="47"/>
    </row>
    <row r="104" ht="40.5" spans="1:9">
      <c r="A104" s="35"/>
      <c r="B104" s="35"/>
      <c r="C104" s="35" t="s">
        <v>1800</v>
      </c>
      <c r="D104" s="33" t="s">
        <v>1611</v>
      </c>
      <c r="E104" s="33" t="s">
        <v>1646</v>
      </c>
      <c r="F104" s="34" t="s">
        <v>1803</v>
      </c>
      <c r="G104" s="33" t="s">
        <v>1803</v>
      </c>
      <c r="H104" s="33" t="s">
        <v>1615</v>
      </c>
      <c r="I104" s="47"/>
    </row>
    <row r="105" ht="27" spans="1:9">
      <c r="A105" s="35"/>
      <c r="B105" s="35"/>
      <c r="C105" s="35" t="s">
        <v>1800</v>
      </c>
      <c r="D105" s="33" t="s">
        <v>1624</v>
      </c>
      <c r="E105" s="33" t="s">
        <v>1625</v>
      </c>
      <c r="F105" s="34" t="s">
        <v>1804</v>
      </c>
      <c r="G105" s="33" t="s">
        <v>1804</v>
      </c>
      <c r="H105" s="33" t="s">
        <v>1615</v>
      </c>
      <c r="I105" s="47"/>
    </row>
    <row r="106" ht="27" spans="1:9">
      <c r="A106" s="38"/>
      <c r="B106" s="38"/>
      <c r="C106" s="38" t="s">
        <v>1800</v>
      </c>
      <c r="D106" s="33" t="s">
        <v>1627</v>
      </c>
      <c r="E106" s="33" t="s">
        <v>1628</v>
      </c>
      <c r="F106" s="34" t="s">
        <v>1805</v>
      </c>
      <c r="G106" s="33" t="s">
        <v>1805</v>
      </c>
      <c r="H106" s="33" t="s">
        <v>1615</v>
      </c>
      <c r="I106" s="47"/>
    </row>
    <row r="107" ht="13.5" spans="1:9">
      <c r="A107" s="38" t="s">
        <v>1806</v>
      </c>
      <c r="B107" s="38"/>
      <c r="C107" s="38"/>
      <c r="D107" s="33"/>
      <c r="E107" s="33"/>
      <c r="F107" s="34"/>
      <c r="G107" s="33"/>
      <c r="H107" s="33"/>
      <c r="I107" s="47"/>
    </row>
    <row r="108" ht="27" spans="1:9">
      <c r="A108" s="30" t="s">
        <v>1807</v>
      </c>
      <c r="B108" s="30">
        <v>200</v>
      </c>
      <c r="C108" s="30" t="s">
        <v>1808</v>
      </c>
      <c r="D108" s="33" t="s">
        <v>1611</v>
      </c>
      <c r="E108" s="33" t="s">
        <v>1646</v>
      </c>
      <c r="F108" s="34" t="s">
        <v>1809</v>
      </c>
      <c r="G108" s="33" t="s">
        <v>1677</v>
      </c>
      <c r="H108" s="33" t="s">
        <v>1615</v>
      </c>
      <c r="I108" s="47"/>
    </row>
    <row r="109" ht="27" spans="1:9">
      <c r="A109" s="35"/>
      <c r="B109" s="35"/>
      <c r="C109" s="35" t="s">
        <v>1808</v>
      </c>
      <c r="D109" s="33" t="s">
        <v>1624</v>
      </c>
      <c r="E109" s="33" t="s">
        <v>1625</v>
      </c>
      <c r="F109" s="34" t="s">
        <v>1810</v>
      </c>
      <c r="G109" s="33" t="s">
        <v>1677</v>
      </c>
      <c r="H109" s="33" t="s">
        <v>1615</v>
      </c>
      <c r="I109" s="47"/>
    </row>
    <row r="110" ht="27" spans="1:9">
      <c r="A110" s="35"/>
      <c r="B110" s="35"/>
      <c r="C110" s="35" t="s">
        <v>1808</v>
      </c>
      <c r="D110" s="33" t="s">
        <v>1627</v>
      </c>
      <c r="E110" s="33" t="s">
        <v>1666</v>
      </c>
      <c r="F110" s="34" t="s">
        <v>1811</v>
      </c>
      <c r="G110" s="33" t="s">
        <v>1698</v>
      </c>
      <c r="H110" s="33" t="s">
        <v>1615</v>
      </c>
      <c r="I110" s="47"/>
    </row>
    <row r="111" ht="27" spans="1:9">
      <c r="A111" s="38"/>
      <c r="B111" s="38"/>
      <c r="C111" s="38" t="s">
        <v>1808</v>
      </c>
      <c r="D111" s="33" t="s">
        <v>1627</v>
      </c>
      <c r="E111" s="33" t="s">
        <v>1762</v>
      </c>
      <c r="F111" s="34" t="s">
        <v>1812</v>
      </c>
      <c r="G111" s="33" t="s">
        <v>1698</v>
      </c>
      <c r="H111" s="33" t="s">
        <v>1615</v>
      </c>
      <c r="I111" s="47"/>
    </row>
    <row r="112" ht="27" spans="1:9">
      <c r="A112" s="41" t="s">
        <v>1813</v>
      </c>
      <c r="B112" s="41">
        <v>28.99</v>
      </c>
      <c r="C112" s="41" t="s">
        <v>1814</v>
      </c>
      <c r="D112" s="42" t="s">
        <v>1611</v>
      </c>
      <c r="E112" s="42" t="s">
        <v>1612</v>
      </c>
      <c r="F112" s="43" t="s">
        <v>1815</v>
      </c>
      <c r="G112" s="42" t="s">
        <v>1698</v>
      </c>
      <c r="H112" s="33" t="s">
        <v>1615</v>
      </c>
      <c r="I112" s="47"/>
    </row>
    <row r="113" ht="27" spans="1:9">
      <c r="A113" s="44"/>
      <c r="B113" s="44"/>
      <c r="C113" s="44"/>
      <c r="D113" s="42" t="s">
        <v>1611</v>
      </c>
      <c r="E113" s="42" t="s">
        <v>1621</v>
      </c>
      <c r="F113" s="43" t="s">
        <v>1816</v>
      </c>
      <c r="G113" s="42" t="s">
        <v>1817</v>
      </c>
      <c r="H113" s="33" t="s">
        <v>1615</v>
      </c>
      <c r="I113" s="47"/>
    </row>
    <row r="114" ht="27" spans="1:9">
      <c r="A114" s="44"/>
      <c r="B114" s="44"/>
      <c r="C114" s="44"/>
      <c r="D114" s="42" t="s">
        <v>1611</v>
      </c>
      <c r="E114" s="42" t="s">
        <v>1646</v>
      </c>
      <c r="F114" s="43" t="s">
        <v>1818</v>
      </c>
      <c r="G114" s="42" t="s">
        <v>1819</v>
      </c>
      <c r="H114" s="33" t="s">
        <v>1615</v>
      </c>
      <c r="I114" s="47"/>
    </row>
    <row r="115" ht="27" spans="1:9">
      <c r="A115" s="44"/>
      <c r="B115" s="44"/>
      <c r="C115" s="44"/>
      <c r="D115" s="42" t="s">
        <v>1624</v>
      </c>
      <c r="E115" s="42" t="s">
        <v>1625</v>
      </c>
      <c r="F115" s="43" t="s">
        <v>1820</v>
      </c>
      <c r="G115" s="42" t="s">
        <v>1677</v>
      </c>
      <c r="H115" s="33" t="s">
        <v>1615</v>
      </c>
      <c r="I115" s="47"/>
    </row>
    <row r="116" ht="27" spans="1:9">
      <c r="A116" s="44"/>
      <c r="B116" s="44"/>
      <c r="C116" s="44"/>
      <c r="D116" s="42" t="s">
        <v>1627</v>
      </c>
      <c r="E116" s="42" t="s">
        <v>1628</v>
      </c>
      <c r="F116" s="43" t="s">
        <v>1821</v>
      </c>
      <c r="G116" s="42" t="s">
        <v>1822</v>
      </c>
      <c r="H116" s="33" t="s">
        <v>1615</v>
      </c>
      <c r="I116" s="47"/>
    </row>
    <row r="117" ht="27" spans="1:9">
      <c r="A117" s="45"/>
      <c r="B117" s="44"/>
      <c r="C117" s="44"/>
      <c r="D117" s="41" t="s">
        <v>1627</v>
      </c>
      <c r="E117" s="41" t="s">
        <v>1762</v>
      </c>
      <c r="F117" s="48" t="s">
        <v>1823</v>
      </c>
      <c r="G117" s="41" t="s">
        <v>1698</v>
      </c>
      <c r="H117" s="30" t="s">
        <v>1615</v>
      </c>
      <c r="I117" s="53"/>
    </row>
    <row r="118" ht="13.5" spans="1:9">
      <c r="A118" s="49" t="s">
        <v>1824</v>
      </c>
      <c r="B118" s="50"/>
      <c r="C118" s="47"/>
      <c r="D118" s="47"/>
      <c r="E118" s="47"/>
      <c r="F118" s="51"/>
      <c r="G118" s="47"/>
      <c r="H118" s="47"/>
      <c r="I118" s="47"/>
    </row>
    <row r="119" ht="27" spans="1:9">
      <c r="A119" s="41" t="s">
        <v>1825</v>
      </c>
      <c r="B119" s="44">
        <v>98.61</v>
      </c>
      <c r="C119" s="44" t="s">
        <v>1826</v>
      </c>
      <c r="D119" s="45" t="s">
        <v>1611</v>
      </c>
      <c r="E119" s="45" t="s">
        <v>1616</v>
      </c>
      <c r="F119" s="52" t="s">
        <v>1827</v>
      </c>
      <c r="G119" s="45" t="s">
        <v>1828</v>
      </c>
      <c r="H119" s="38" t="s">
        <v>1615</v>
      </c>
      <c r="I119" s="45"/>
    </row>
    <row r="120" ht="27" spans="1:9">
      <c r="A120" s="44"/>
      <c r="B120" s="44"/>
      <c r="C120" s="44"/>
      <c r="D120" s="42" t="s">
        <v>1611</v>
      </c>
      <c r="E120" s="42" t="s">
        <v>1616</v>
      </c>
      <c r="F120" s="43" t="s">
        <v>1829</v>
      </c>
      <c r="G120" s="42" t="s">
        <v>1618</v>
      </c>
      <c r="H120" s="33" t="s">
        <v>1615</v>
      </c>
      <c r="I120" s="42"/>
    </row>
    <row r="121" ht="27" spans="1:9">
      <c r="A121" s="44"/>
      <c r="B121" s="44"/>
      <c r="C121" s="44"/>
      <c r="D121" s="42" t="s">
        <v>1611</v>
      </c>
      <c r="E121" s="42" t="s">
        <v>1616</v>
      </c>
      <c r="F121" s="43" t="s">
        <v>1830</v>
      </c>
      <c r="G121" s="42" t="s">
        <v>1623</v>
      </c>
      <c r="H121" s="33" t="s">
        <v>1615</v>
      </c>
      <c r="I121" s="42"/>
    </row>
    <row r="122" ht="27" spans="1:9">
      <c r="A122" s="44"/>
      <c r="B122" s="44"/>
      <c r="C122" s="44"/>
      <c r="D122" s="42" t="s">
        <v>1611</v>
      </c>
      <c r="E122" s="42" t="s">
        <v>1616</v>
      </c>
      <c r="F122" s="43" t="s">
        <v>1831</v>
      </c>
      <c r="G122" s="42" t="s">
        <v>1618</v>
      </c>
      <c r="H122" s="33" t="s">
        <v>1615</v>
      </c>
      <c r="I122" s="42"/>
    </row>
    <row r="123" ht="27" spans="1:9">
      <c r="A123" s="44"/>
      <c r="B123" s="44"/>
      <c r="C123" s="44"/>
      <c r="D123" s="42" t="s">
        <v>1611</v>
      </c>
      <c r="E123" s="42" t="s">
        <v>1621</v>
      </c>
      <c r="F123" s="43" t="s">
        <v>1832</v>
      </c>
      <c r="G123" s="42" t="s">
        <v>1833</v>
      </c>
      <c r="H123" s="33" t="s">
        <v>1615</v>
      </c>
      <c r="I123" s="42"/>
    </row>
    <row r="124" ht="27" spans="1:9">
      <c r="A124" s="44"/>
      <c r="B124" s="44"/>
      <c r="C124" s="44"/>
      <c r="D124" s="42" t="s">
        <v>1611</v>
      </c>
      <c r="E124" s="42" t="s">
        <v>1621</v>
      </c>
      <c r="F124" s="43" t="s">
        <v>1834</v>
      </c>
      <c r="G124" s="42" t="s">
        <v>1835</v>
      </c>
      <c r="H124" s="33" t="s">
        <v>1615</v>
      </c>
      <c r="I124" s="42"/>
    </row>
    <row r="125" ht="27" spans="1:9">
      <c r="A125" s="44"/>
      <c r="B125" s="44"/>
      <c r="C125" s="44"/>
      <c r="D125" s="42" t="s">
        <v>1611</v>
      </c>
      <c r="E125" s="42" t="s">
        <v>1621</v>
      </c>
      <c r="F125" s="43" t="s">
        <v>1836</v>
      </c>
      <c r="G125" s="42" t="s">
        <v>1837</v>
      </c>
      <c r="H125" s="33" t="s">
        <v>1615</v>
      </c>
      <c r="I125" s="42"/>
    </row>
    <row r="126" ht="27" spans="1:9">
      <c r="A126" s="44"/>
      <c r="B126" s="44"/>
      <c r="C126" s="44"/>
      <c r="D126" s="42" t="s">
        <v>1611</v>
      </c>
      <c r="E126" s="42" t="s">
        <v>1621</v>
      </c>
      <c r="F126" s="43" t="s">
        <v>1838</v>
      </c>
      <c r="G126" s="42" t="s">
        <v>1839</v>
      </c>
      <c r="H126" s="33" t="s">
        <v>1615</v>
      </c>
      <c r="I126" s="42"/>
    </row>
    <row r="127" ht="27" spans="1:9">
      <c r="A127" s="44"/>
      <c r="B127" s="44"/>
      <c r="C127" s="44"/>
      <c r="D127" s="42" t="s">
        <v>1611</v>
      </c>
      <c r="E127" s="42" t="s">
        <v>1621</v>
      </c>
      <c r="F127" s="43" t="s">
        <v>1840</v>
      </c>
      <c r="G127" s="42" t="s">
        <v>1841</v>
      </c>
      <c r="H127" s="33" t="s">
        <v>1615</v>
      </c>
      <c r="I127" s="42"/>
    </row>
    <row r="128" ht="27" spans="1:9">
      <c r="A128" s="44"/>
      <c r="B128" s="44"/>
      <c r="C128" s="44"/>
      <c r="D128" s="42" t="s">
        <v>1611</v>
      </c>
      <c r="E128" s="42" t="s">
        <v>1646</v>
      </c>
      <c r="F128" s="43" t="s">
        <v>1842</v>
      </c>
      <c r="G128" s="42" t="s">
        <v>1843</v>
      </c>
      <c r="H128" s="33" t="s">
        <v>1615</v>
      </c>
      <c r="I128" s="42"/>
    </row>
    <row r="129" ht="27" spans="1:9">
      <c r="A129" s="44"/>
      <c r="B129" s="44"/>
      <c r="C129" s="44"/>
      <c r="D129" s="42" t="s">
        <v>1624</v>
      </c>
      <c r="E129" s="42" t="s">
        <v>1625</v>
      </c>
      <c r="F129" s="43" t="s">
        <v>1844</v>
      </c>
      <c r="G129" s="42" t="s">
        <v>1845</v>
      </c>
      <c r="H129" s="33" t="s">
        <v>1615</v>
      </c>
      <c r="I129" s="42"/>
    </row>
    <row r="130" ht="27" spans="1:9">
      <c r="A130" s="44"/>
      <c r="B130" s="44"/>
      <c r="C130" s="44"/>
      <c r="D130" s="42" t="s">
        <v>1627</v>
      </c>
      <c r="E130" s="42" t="s">
        <v>1628</v>
      </c>
      <c r="F130" s="43" t="s">
        <v>1846</v>
      </c>
      <c r="G130" s="42" t="s">
        <v>1846</v>
      </c>
      <c r="H130" s="33" t="s">
        <v>1615</v>
      </c>
      <c r="I130" s="42"/>
    </row>
    <row r="131" ht="27" spans="1:9">
      <c r="A131" s="44"/>
      <c r="B131" s="44"/>
      <c r="C131" s="44"/>
      <c r="D131" s="42" t="s">
        <v>1627</v>
      </c>
      <c r="E131" s="42" t="s">
        <v>1628</v>
      </c>
      <c r="F131" s="43" t="s">
        <v>1847</v>
      </c>
      <c r="G131" s="42" t="s">
        <v>1698</v>
      </c>
      <c r="H131" s="33" t="s">
        <v>1615</v>
      </c>
      <c r="I131" s="42"/>
    </row>
    <row r="132" ht="27" spans="1:9">
      <c r="A132" s="44"/>
      <c r="B132" s="44"/>
      <c r="C132" s="44"/>
      <c r="D132" s="41" t="s">
        <v>1627</v>
      </c>
      <c r="E132" s="41" t="s">
        <v>1628</v>
      </c>
      <c r="F132" s="48" t="s">
        <v>1848</v>
      </c>
      <c r="G132" s="41" t="s">
        <v>1848</v>
      </c>
      <c r="H132" s="30" t="s">
        <v>1615</v>
      </c>
      <c r="I132" s="41"/>
    </row>
    <row r="133" ht="13.5" spans="1:9">
      <c r="A133" s="54" t="s">
        <v>1849</v>
      </c>
      <c r="B133" s="54"/>
      <c r="C133" s="47"/>
      <c r="D133" s="47"/>
      <c r="E133" s="47"/>
      <c r="F133" s="51"/>
      <c r="G133" s="47"/>
      <c r="H133" s="47"/>
      <c r="I133" s="47"/>
    </row>
    <row r="134" ht="27" spans="1:9">
      <c r="A134" s="55" t="s">
        <v>1850</v>
      </c>
      <c r="B134" s="55">
        <v>10</v>
      </c>
      <c r="C134" s="56" t="s">
        <v>1851</v>
      </c>
      <c r="D134" s="57" t="s">
        <v>1611</v>
      </c>
      <c r="E134" s="57" t="s">
        <v>1621</v>
      </c>
      <c r="F134" s="54" t="s">
        <v>1852</v>
      </c>
      <c r="G134" s="57" t="s">
        <v>1637</v>
      </c>
      <c r="H134" s="30" t="s">
        <v>1615</v>
      </c>
      <c r="I134" s="47"/>
    </row>
    <row r="135" ht="27" spans="1:9">
      <c r="A135" s="58"/>
      <c r="B135" s="58"/>
      <c r="C135" s="59"/>
      <c r="D135" s="57" t="s">
        <v>1611</v>
      </c>
      <c r="E135" s="57" t="s">
        <v>1646</v>
      </c>
      <c r="F135" s="54" t="s">
        <v>1853</v>
      </c>
      <c r="G135" s="57" t="s">
        <v>1854</v>
      </c>
      <c r="H135" s="30" t="s">
        <v>1615</v>
      </c>
      <c r="I135" s="47"/>
    </row>
    <row r="136" ht="27" spans="1:9">
      <c r="A136" s="58"/>
      <c r="B136" s="58"/>
      <c r="C136" s="59"/>
      <c r="D136" s="57" t="s">
        <v>1624</v>
      </c>
      <c r="E136" s="57" t="s">
        <v>1625</v>
      </c>
      <c r="F136" s="54" t="s">
        <v>1855</v>
      </c>
      <c r="G136" s="57" t="s">
        <v>1856</v>
      </c>
      <c r="H136" s="30" t="s">
        <v>1615</v>
      </c>
      <c r="I136" s="47"/>
    </row>
    <row r="137" ht="27" spans="1:9">
      <c r="A137" s="60"/>
      <c r="B137" s="60"/>
      <c r="C137" s="61"/>
      <c r="D137" s="57" t="s">
        <v>1627</v>
      </c>
      <c r="E137" s="57" t="s">
        <v>1628</v>
      </c>
      <c r="F137" s="54" t="s">
        <v>1857</v>
      </c>
      <c r="G137" s="57" t="s">
        <v>1858</v>
      </c>
      <c r="H137" s="30" t="s">
        <v>1615</v>
      </c>
      <c r="I137" s="47"/>
    </row>
    <row r="138" ht="27" spans="1:9">
      <c r="A138" s="55" t="s">
        <v>1859</v>
      </c>
      <c r="B138" s="55">
        <v>20</v>
      </c>
      <c r="C138" s="55" t="s">
        <v>1860</v>
      </c>
      <c r="D138" s="57" t="s">
        <v>1611</v>
      </c>
      <c r="E138" s="57" t="s">
        <v>1616</v>
      </c>
      <c r="F138" s="54" t="s">
        <v>1861</v>
      </c>
      <c r="G138" s="57" t="s">
        <v>1862</v>
      </c>
      <c r="H138" s="30" t="s">
        <v>1615</v>
      </c>
      <c r="I138" s="47"/>
    </row>
    <row r="139" ht="27" spans="1:9">
      <c r="A139" s="58"/>
      <c r="B139" s="58"/>
      <c r="C139" s="58"/>
      <c r="D139" s="57" t="s">
        <v>1611</v>
      </c>
      <c r="E139" s="57" t="s">
        <v>1621</v>
      </c>
      <c r="F139" s="54" t="s">
        <v>1863</v>
      </c>
      <c r="G139" s="57" t="s">
        <v>1864</v>
      </c>
      <c r="H139" s="30" t="s">
        <v>1615</v>
      </c>
      <c r="I139" s="47"/>
    </row>
    <row r="140" ht="27" spans="1:9">
      <c r="A140" s="58"/>
      <c r="B140" s="58"/>
      <c r="C140" s="58"/>
      <c r="D140" s="57" t="s">
        <v>1611</v>
      </c>
      <c r="E140" s="57" t="s">
        <v>1621</v>
      </c>
      <c r="F140" s="54" t="s">
        <v>1865</v>
      </c>
      <c r="G140" s="57" t="s">
        <v>1866</v>
      </c>
      <c r="H140" s="30" t="s">
        <v>1615</v>
      </c>
      <c r="I140" s="47"/>
    </row>
    <row r="141" ht="27" spans="1:9">
      <c r="A141" s="58"/>
      <c r="B141" s="58"/>
      <c r="C141" s="58"/>
      <c r="D141" s="57" t="s">
        <v>1611</v>
      </c>
      <c r="E141" s="57" t="s">
        <v>1621</v>
      </c>
      <c r="F141" s="54" t="s">
        <v>1867</v>
      </c>
      <c r="G141" s="57" t="s">
        <v>1868</v>
      </c>
      <c r="H141" s="30" t="s">
        <v>1615</v>
      </c>
      <c r="I141" s="47"/>
    </row>
    <row r="142" ht="27" spans="1:9">
      <c r="A142" s="58"/>
      <c r="B142" s="58"/>
      <c r="C142" s="58"/>
      <c r="D142" s="57" t="s">
        <v>1611</v>
      </c>
      <c r="E142" s="57" t="s">
        <v>1621</v>
      </c>
      <c r="F142" s="54" t="s">
        <v>1869</v>
      </c>
      <c r="G142" s="57" t="s">
        <v>1870</v>
      </c>
      <c r="H142" s="30" t="s">
        <v>1615</v>
      </c>
      <c r="I142" s="47"/>
    </row>
    <row r="143" ht="27" spans="1:9">
      <c r="A143" s="58"/>
      <c r="B143" s="58"/>
      <c r="C143" s="58"/>
      <c r="D143" s="57" t="s">
        <v>1611</v>
      </c>
      <c r="E143" s="57" t="s">
        <v>1621</v>
      </c>
      <c r="F143" s="54" t="s">
        <v>1871</v>
      </c>
      <c r="G143" s="57" t="s">
        <v>1872</v>
      </c>
      <c r="H143" s="30" t="s">
        <v>1615</v>
      </c>
      <c r="I143" s="47"/>
    </row>
    <row r="144" ht="27" spans="1:9">
      <c r="A144" s="58"/>
      <c r="B144" s="58"/>
      <c r="C144" s="58"/>
      <c r="D144" s="57" t="s">
        <v>1611</v>
      </c>
      <c r="E144" s="57" t="s">
        <v>1621</v>
      </c>
      <c r="F144" s="54" t="s">
        <v>1873</v>
      </c>
      <c r="G144" s="57" t="s">
        <v>1874</v>
      </c>
      <c r="H144" s="30" t="s">
        <v>1615</v>
      </c>
      <c r="I144" s="47"/>
    </row>
    <row r="145" ht="27" spans="1:9">
      <c r="A145" s="58"/>
      <c r="B145" s="58"/>
      <c r="C145" s="58"/>
      <c r="D145" s="57" t="s">
        <v>1611</v>
      </c>
      <c r="E145" s="57" t="s">
        <v>1621</v>
      </c>
      <c r="F145" s="54" t="s">
        <v>1875</v>
      </c>
      <c r="G145" s="57" t="s">
        <v>1876</v>
      </c>
      <c r="H145" s="30" t="s">
        <v>1615</v>
      </c>
      <c r="I145" s="47"/>
    </row>
    <row r="146" ht="27" spans="1:9">
      <c r="A146" s="58"/>
      <c r="B146" s="58"/>
      <c r="C146" s="58"/>
      <c r="D146" s="57" t="s">
        <v>1611</v>
      </c>
      <c r="E146" s="57" t="s">
        <v>1621</v>
      </c>
      <c r="F146" s="54" t="s">
        <v>1877</v>
      </c>
      <c r="G146" s="57" t="s">
        <v>1878</v>
      </c>
      <c r="H146" s="30" t="s">
        <v>1615</v>
      </c>
      <c r="I146" s="47"/>
    </row>
    <row r="147" ht="27" spans="1:9">
      <c r="A147" s="58"/>
      <c r="B147" s="58"/>
      <c r="C147" s="58"/>
      <c r="D147" s="57" t="s">
        <v>1611</v>
      </c>
      <c r="E147" s="57" t="s">
        <v>1621</v>
      </c>
      <c r="F147" s="54" t="s">
        <v>1879</v>
      </c>
      <c r="G147" s="57" t="s">
        <v>1880</v>
      </c>
      <c r="H147" s="30" t="s">
        <v>1615</v>
      </c>
      <c r="I147" s="47"/>
    </row>
    <row r="148" ht="27" spans="1:9">
      <c r="A148" s="58"/>
      <c r="B148" s="58"/>
      <c r="C148" s="58"/>
      <c r="D148" s="57" t="s">
        <v>1611</v>
      </c>
      <c r="E148" s="57" t="s">
        <v>1621</v>
      </c>
      <c r="F148" s="54" t="s">
        <v>1881</v>
      </c>
      <c r="G148" s="57" t="s">
        <v>1882</v>
      </c>
      <c r="H148" s="30" t="s">
        <v>1615</v>
      </c>
      <c r="I148" s="47"/>
    </row>
    <row r="149" ht="27" spans="1:9">
      <c r="A149" s="58"/>
      <c r="B149" s="58"/>
      <c r="C149" s="58"/>
      <c r="D149" s="57" t="s">
        <v>1611</v>
      </c>
      <c r="E149" s="57" t="s">
        <v>1621</v>
      </c>
      <c r="F149" s="54" t="s">
        <v>1883</v>
      </c>
      <c r="G149" s="57" t="s">
        <v>1874</v>
      </c>
      <c r="H149" s="30" t="s">
        <v>1615</v>
      </c>
      <c r="I149" s="47"/>
    </row>
    <row r="150" ht="27" spans="1:9">
      <c r="A150" s="58"/>
      <c r="B150" s="58"/>
      <c r="C150" s="58"/>
      <c r="D150" s="57" t="s">
        <v>1611</v>
      </c>
      <c r="E150" s="57" t="s">
        <v>1621</v>
      </c>
      <c r="F150" s="54" t="s">
        <v>1884</v>
      </c>
      <c r="G150" s="57" t="s">
        <v>1885</v>
      </c>
      <c r="H150" s="30" t="s">
        <v>1615</v>
      </c>
      <c r="I150" s="47"/>
    </row>
    <row r="151" ht="27" spans="1:9">
      <c r="A151" s="58"/>
      <c r="B151" s="58"/>
      <c r="C151" s="58"/>
      <c r="D151" s="57" t="s">
        <v>1611</v>
      </c>
      <c r="E151" s="57" t="s">
        <v>1621</v>
      </c>
      <c r="F151" s="54" t="s">
        <v>1886</v>
      </c>
      <c r="G151" s="57" t="s">
        <v>1887</v>
      </c>
      <c r="H151" s="30" t="s">
        <v>1615</v>
      </c>
      <c r="I151" s="47"/>
    </row>
    <row r="152" ht="27" spans="1:9">
      <c r="A152" s="58"/>
      <c r="B152" s="58"/>
      <c r="C152" s="58"/>
      <c r="D152" s="57" t="s">
        <v>1611</v>
      </c>
      <c r="E152" s="57" t="s">
        <v>1621</v>
      </c>
      <c r="F152" s="54" t="s">
        <v>1888</v>
      </c>
      <c r="G152" s="57" t="s">
        <v>1868</v>
      </c>
      <c r="H152" s="30" t="s">
        <v>1615</v>
      </c>
      <c r="I152" s="47"/>
    </row>
    <row r="153" ht="27" spans="1:9">
      <c r="A153" s="58"/>
      <c r="B153" s="58"/>
      <c r="C153" s="58"/>
      <c r="D153" s="57" t="s">
        <v>1611</v>
      </c>
      <c r="E153" s="57" t="s">
        <v>1621</v>
      </c>
      <c r="F153" s="54" t="s">
        <v>1889</v>
      </c>
      <c r="G153" s="57" t="s">
        <v>1890</v>
      </c>
      <c r="H153" s="30" t="s">
        <v>1615</v>
      </c>
      <c r="I153" s="47"/>
    </row>
    <row r="154" ht="27" spans="1:9">
      <c r="A154" s="58"/>
      <c r="B154" s="58"/>
      <c r="C154" s="58"/>
      <c r="D154" s="57" t="s">
        <v>1611</v>
      </c>
      <c r="E154" s="57" t="s">
        <v>1621</v>
      </c>
      <c r="F154" s="54" t="s">
        <v>1891</v>
      </c>
      <c r="G154" s="57" t="s">
        <v>1892</v>
      </c>
      <c r="H154" s="30" t="s">
        <v>1615</v>
      </c>
      <c r="I154" s="47"/>
    </row>
    <row r="155" ht="27" spans="1:9">
      <c r="A155" s="58"/>
      <c r="B155" s="58"/>
      <c r="C155" s="58"/>
      <c r="D155" s="57" t="s">
        <v>1611</v>
      </c>
      <c r="E155" s="57" t="s">
        <v>1621</v>
      </c>
      <c r="F155" s="54" t="s">
        <v>1893</v>
      </c>
      <c r="G155" s="57" t="s">
        <v>1894</v>
      </c>
      <c r="H155" s="30" t="s">
        <v>1615</v>
      </c>
      <c r="I155" s="47"/>
    </row>
    <row r="156" ht="27" spans="1:9">
      <c r="A156" s="58"/>
      <c r="B156" s="58"/>
      <c r="C156" s="58"/>
      <c r="D156" s="57" t="s">
        <v>1611</v>
      </c>
      <c r="E156" s="57" t="s">
        <v>1621</v>
      </c>
      <c r="F156" s="54" t="s">
        <v>1895</v>
      </c>
      <c r="G156" s="57" t="s">
        <v>1896</v>
      </c>
      <c r="H156" s="30" t="s">
        <v>1615</v>
      </c>
      <c r="I156" s="63"/>
    </row>
    <row r="157" ht="27" spans="1:9">
      <c r="A157" s="58"/>
      <c r="B157" s="58"/>
      <c r="C157" s="58"/>
      <c r="D157" s="57" t="s">
        <v>1611</v>
      </c>
      <c r="E157" s="57" t="s">
        <v>1621</v>
      </c>
      <c r="F157" s="54" t="s">
        <v>1897</v>
      </c>
      <c r="G157" s="57" t="s">
        <v>1898</v>
      </c>
      <c r="H157" s="30" t="s">
        <v>1615</v>
      </c>
      <c r="I157" s="63"/>
    </row>
    <row r="158" ht="27" spans="1:9">
      <c r="A158" s="58"/>
      <c r="B158" s="58"/>
      <c r="C158" s="58"/>
      <c r="D158" s="57" t="s">
        <v>1611</v>
      </c>
      <c r="E158" s="57" t="s">
        <v>1621</v>
      </c>
      <c r="F158" s="54" t="s">
        <v>1899</v>
      </c>
      <c r="G158" s="57" t="s">
        <v>1900</v>
      </c>
      <c r="H158" s="30" t="s">
        <v>1615</v>
      </c>
      <c r="I158" s="63"/>
    </row>
    <row r="159" ht="27" spans="1:9">
      <c r="A159" s="58"/>
      <c r="B159" s="58"/>
      <c r="C159" s="58"/>
      <c r="D159" s="57" t="s">
        <v>1611</v>
      </c>
      <c r="E159" s="57" t="s">
        <v>1621</v>
      </c>
      <c r="F159" s="54" t="s">
        <v>1901</v>
      </c>
      <c r="G159" s="57" t="s">
        <v>1902</v>
      </c>
      <c r="H159" s="30" t="s">
        <v>1615</v>
      </c>
      <c r="I159" s="63"/>
    </row>
    <row r="160" ht="27" spans="1:9">
      <c r="A160" s="58"/>
      <c r="B160" s="58"/>
      <c r="C160" s="58"/>
      <c r="D160" s="57" t="s">
        <v>1611</v>
      </c>
      <c r="E160" s="57" t="s">
        <v>1646</v>
      </c>
      <c r="F160" s="54" t="s">
        <v>1871</v>
      </c>
      <c r="G160" s="57" t="s">
        <v>1872</v>
      </c>
      <c r="H160" s="30" t="s">
        <v>1615</v>
      </c>
      <c r="I160" s="63"/>
    </row>
    <row r="161" ht="27" spans="1:9">
      <c r="A161" s="58"/>
      <c r="B161" s="58"/>
      <c r="C161" s="58"/>
      <c r="D161" s="57" t="s">
        <v>1611</v>
      </c>
      <c r="E161" s="57" t="s">
        <v>1646</v>
      </c>
      <c r="F161" s="54" t="s">
        <v>1867</v>
      </c>
      <c r="G161" s="57" t="s">
        <v>1903</v>
      </c>
      <c r="H161" s="30" t="s">
        <v>1615</v>
      </c>
      <c r="I161" s="63"/>
    </row>
    <row r="162" ht="27" spans="1:9">
      <c r="A162" s="58"/>
      <c r="B162" s="58"/>
      <c r="C162" s="58"/>
      <c r="D162" s="57" t="s">
        <v>1611</v>
      </c>
      <c r="E162" s="57" t="s">
        <v>1646</v>
      </c>
      <c r="F162" s="54" t="s">
        <v>1879</v>
      </c>
      <c r="G162" s="57" t="s">
        <v>1904</v>
      </c>
      <c r="H162" s="30" t="s">
        <v>1615</v>
      </c>
      <c r="I162" s="63"/>
    </row>
    <row r="163" ht="27" spans="1:9">
      <c r="A163" s="58"/>
      <c r="B163" s="58"/>
      <c r="C163" s="58"/>
      <c r="D163" s="57" t="s">
        <v>1611</v>
      </c>
      <c r="E163" s="57" t="s">
        <v>1646</v>
      </c>
      <c r="F163" s="54" t="s">
        <v>1899</v>
      </c>
      <c r="G163" s="57" t="s">
        <v>1905</v>
      </c>
      <c r="H163" s="30" t="s">
        <v>1615</v>
      </c>
      <c r="I163" s="63"/>
    </row>
    <row r="164" ht="27" spans="1:9">
      <c r="A164" s="58"/>
      <c r="B164" s="58"/>
      <c r="C164" s="58"/>
      <c r="D164" s="57" t="s">
        <v>1611</v>
      </c>
      <c r="E164" s="57" t="s">
        <v>1646</v>
      </c>
      <c r="F164" s="54" t="s">
        <v>1888</v>
      </c>
      <c r="G164" s="57" t="s">
        <v>1903</v>
      </c>
      <c r="H164" s="30" t="s">
        <v>1615</v>
      </c>
      <c r="I164" s="63"/>
    </row>
    <row r="165" ht="27" spans="1:9">
      <c r="A165" s="58"/>
      <c r="B165" s="58"/>
      <c r="C165" s="58"/>
      <c r="D165" s="57" t="s">
        <v>1611</v>
      </c>
      <c r="E165" s="57" t="s">
        <v>1646</v>
      </c>
      <c r="F165" s="54" t="s">
        <v>1873</v>
      </c>
      <c r="G165" s="57" t="s">
        <v>1906</v>
      </c>
      <c r="H165" s="30" t="s">
        <v>1615</v>
      </c>
      <c r="I165" s="63"/>
    </row>
    <row r="166" ht="27" spans="1:9">
      <c r="A166" s="58"/>
      <c r="B166" s="58"/>
      <c r="C166" s="58"/>
      <c r="D166" s="57" t="s">
        <v>1611</v>
      </c>
      <c r="E166" s="57" t="s">
        <v>1646</v>
      </c>
      <c r="F166" s="54" t="s">
        <v>1883</v>
      </c>
      <c r="G166" s="57" t="s">
        <v>1906</v>
      </c>
      <c r="H166" s="30" t="s">
        <v>1615</v>
      </c>
      <c r="I166" s="63"/>
    </row>
    <row r="167" ht="27" spans="1:9">
      <c r="A167" s="58"/>
      <c r="B167" s="58"/>
      <c r="C167" s="58"/>
      <c r="D167" s="57" t="s">
        <v>1611</v>
      </c>
      <c r="E167" s="57" t="s">
        <v>1646</v>
      </c>
      <c r="F167" s="54" t="s">
        <v>1895</v>
      </c>
      <c r="G167" s="57" t="s">
        <v>1907</v>
      </c>
      <c r="H167" s="30" t="s">
        <v>1615</v>
      </c>
      <c r="I167" s="63"/>
    </row>
    <row r="168" ht="27" spans="1:9">
      <c r="A168" s="58"/>
      <c r="B168" s="58"/>
      <c r="C168" s="58"/>
      <c r="D168" s="57" t="s">
        <v>1611</v>
      </c>
      <c r="E168" s="57" t="s">
        <v>1646</v>
      </c>
      <c r="F168" s="54" t="s">
        <v>1897</v>
      </c>
      <c r="G168" s="57" t="s">
        <v>1898</v>
      </c>
      <c r="H168" s="30" t="s">
        <v>1615</v>
      </c>
      <c r="I168" s="63"/>
    </row>
    <row r="169" ht="27" spans="1:9">
      <c r="A169" s="58"/>
      <c r="B169" s="58"/>
      <c r="C169" s="58"/>
      <c r="D169" s="57" t="s">
        <v>1611</v>
      </c>
      <c r="E169" s="57" t="s">
        <v>1646</v>
      </c>
      <c r="F169" s="54" t="s">
        <v>1869</v>
      </c>
      <c r="G169" s="57" t="s">
        <v>1908</v>
      </c>
      <c r="H169" s="30" t="s">
        <v>1615</v>
      </c>
      <c r="I169" s="63"/>
    </row>
    <row r="170" ht="27" spans="1:9">
      <c r="A170" s="58"/>
      <c r="B170" s="58"/>
      <c r="C170" s="58"/>
      <c r="D170" s="57" t="s">
        <v>1611</v>
      </c>
      <c r="E170" s="57" t="s">
        <v>1646</v>
      </c>
      <c r="F170" s="54" t="s">
        <v>1863</v>
      </c>
      <c r="G170" s="57" t="s">
        <v>1909</v>
      </c>
      <c r="H170" s="30" t="s">
        <v>1615</v>
      </c>
      <c r="I170" s="63"/>
    </row>
    <row r="171" ht="27" spans="1:9">
      <c r="A171" s="58"/>
      <c r="B171" s="58"/>
      <c r="C171" s="58"/>
      <c r="D171" s="57" t="s">
        <v>1611</v>
      </c>
      <c r="E171" s="57" t="s">
        <v>1646</v>
      </c>
      <c r="F171" s="54" t="s">
        <v>1889</v>
      </c>
      <c r="G171" s="57" t="s">
        <v>1910</v>
      </c>
      <c r="H171" s="30" t="s">
        <v>1615</v>
      </c>
      <c r="I171" s="63"/>
    </row>
    <row r="172" ht="27" spans="1:9">
      <c r="A172" s="58"/>
      <c r="B172" s="58"/>
      <c r="C172" s="58"/>
      <c r="D172" s="57" t="s">
        <v>1611</v>
      </c>
      <c r="E172" s="57" t="s">
        <v>1646</v>
      </c>
      <c r="F172" s="54" t="s">
        <v>1893</v>
      </c>
      <c r="G172" s="57" t="s">
        <v>1911</v>
      </c>
      <c r="H172" s="30" t="s">
        <v>1615</v>
      </c>
      <c r="I172" s="63"/>
    </row>
    <row r="173" ht="27" spans="1:9">
      <c r="A173" s="58"/>
      <c r="B173" s="58"/>
      <c r="C173" s="58"/>
      <c r="D173" s="57" t="s">
        <v>1611</v>
      </c>
      <c r="E173" s="57" t="s">
        <v>1646</v>
      </c>
      <c r="F173" s="54" t="s">
        <v>1875</v>
      </c>
      <c r="G173" s="57" t="s">
        <v>1912</v>
      </c>
      <c r="H173" s="30" t="s">
        <v>1615</v>
      </c>
      <c r="I173" s="63"/>
    </row>
    <row r="174" ht="27" spans="1:9">
      <c r="A174" s="58"/>
      <c r="B174" s="58"/>
      <c r="C174" s="58"/>
      <c r="D174" s="57" t="s">
        <v>1611</v>
      </c>
      <c r="E174" s="57" t="s">
        <v>1646</v>
      </c>
      <c r="F174" s="54" t="s">
        <v>1901</v>
      </c>
      <c r="G174" s="57" t="s">
        <v>1913</v>
      </c>
      <c r="H174" s="30" t="s">
        <v>1615</v>
      </c>
      <c r="I174" s="63"/>
    </row>
    <row r="175" ht="27" spans="1:9">
      <c r="A175" s="58"/>
      <c r="B175" s="58"/>
      <c r="C175" s="58"/>
      <c r="D175" s="57" t="s">
        <v>1611</v>
      </c>
      <c r="E175" s="57" t="s">
        <v>1646</v>
      </c>
      <c r="F175" s="54" t="s">
        <v>1884</v>
      </c>
      <c r="G175" s="57" t="s">
        <v>1914</v>
      </c>
      <c r="H175" s="30" t="s">
        <v>1615</v>
      </c>
      <c r="I175" s="63"/>
    </row>
    <row r="176" ht="27" spans="1:9">
      <c r="A176" s="58"/>
      <c r="B176" s="58"/>
      <c r="C176" s="58"/>
      <c r="D176" s="57" t="s">
        <v>1611</v>
      </c>
      <c r="E176" s="57" t="s">
        <v>1646</v>
      </c>
      <c r="F176" s="54" t="s">
        <v>1886</v>
      </c>
      <c r="G176" s="57" t="s">
        <v>1915</v>
      </c>
      <c r="H176" s="30" t="s">
        <v>1615</v>
      </c>
      <c r="I176" s="63"/>
    </row>
    <row r="177" ht="27" spans="1:9">
      <c r="A177" s="58"/>
      <c r="B177" s="58"/>
      <c r="C177" s="58"/>
      <c r="D177" s="57" t="s">
        <v>1611</v>
      </c>
      <c r="E177" s="57" t="s">
        <v>1646</v>
      </c>
      <c r="F177" s="54" t="s">
        <v>1881</v>
      </c>
      <c r="G177" s="57" t="s">
        <v>1916</v>
      </c>
      <c r="H177" s="30" t="s">
        <v>1615</v>
      </c>
      <c r="I177" s="63"/>
    </row>
    <row r="178" ht="27" spans="1:9">
      <c r="A178" s="58"/>
      <c r="B178" s="58"/>
      <c r="C178" s="58"/>
      <c r="D178" s="57" t="s">
        <v>1611</v>
      </c>
      <c r="E178" s="57" t="s">
        <v>1646</v>
      </c>
      <c r="F178" s="54" t="s">
        <v>1877</v>
      </c>
      <c r="G178" s="57" t="s">
        <v>1917</v>
      </c>
      <c r="H178" s="30" t="s">
        <v>1615</v>
      </c>
      <c r="I178" s="63"/>
    </row>
    <row r="179" ht="27" spans="1:9">
      <c r="A179" s="58"/>
      <c r="B179" s="58"/>
      <c r="C179" s="58"/>
      <c r="D179" s="57" t="s">
        <v>1611</v>
      </c>
      <c r="E179" s="57" t="s">
        <v>1646</v>
      </c>
      <c r="F179" s="54" t="s">
        <v>1865</v>
      </c>
      <c r="G179" s="57" t="s">
        <v>1918</v>
      </c>
      <c r="H179" s="30" t="s">
        <v>1615</v>
      </c>
      <c r="I179" s="63"/>
    </row>
    <row r="180" ht="40.5" spans="1:9">
      <c r="A180" s="58"/>
      <c r="B180" s="58"/>
      <c r="C180" s="58"/>
      <c r="D180" s="57" t="s">
        <v>1611</v>
      </c>
      <c r="E180" s="57" t="s">
        <v>1646</v>
      </c>
      <c r="F180" s="54" t="s">
        <v>1891</v>
      </c>
      <c r="G180" s="57" t="s">
        <v>1919</v>
      </c>
      <c r="H180" s="30" t="s">
        <v>1615</v>
      </c>
      <c r="I180" s="63"/>
    </row>
    <row r="181" ht="27" spans="1:9">
      <c r="A181" s="58"/>
      <c r="B181" s="58"/>
      <c r="C181" s="58"/>
      <c r="D181" s="57" t="s">
        <v>1624</v>
      </c>
      <c r="E181" s="57" t="s">
        <v>1625</v>
      </c>
      <c r="F181" s="54" t="s">
        <v>1920</v>
      </c>
      <c r="G181" s="57" t="s">
        <v>1632</v>
      </c>
      <c r="H181" s="30" t="s">
        <v>1615</v>
      </c>
      <c r="I181" s="63"/>
    </row>
    <row r="182" ht="27" spans="1:9">
      <c r="A182" s="60"/>
      <c r="B182" s="60"/>
      <c r="C182" s="60"/>
      <c r="D182" s="57" t="s">
        <v>1627</v>
      </c>
      <c r="E182" s="57" t="s">
        <v>1628</v>
      </c>
      <c r="F182" s="54" t="s">
        <v>1855</v>
      </c>
      <c r="G182" s="57" t="s">
        <v>1921</v>
      </c>
      <c r="H182" s="30" t="s">
        <v>1615</v>
      </c>
      <c r="I182" s="63"/>
    </row>
    <row r="183" ht="27" spans="1:9">
      <c r="A183" s="55" t="s">
        <v>1922</v>
      </c>
      <c r="B183" s="55">
        <v>7</v>
      </c>
      <c r="C183" s="55" t="s">
        <v>1923</v>
      </c>
      <c r="D183" s="57" t="s">
        <v>1611</v>
      </c>
      <c r="E183" s="57" t="s">
        <v>1616</v>
      </c>
      <c r="F183" s="54" t="s">
        <v>1924</v>
      </c>
      <c r="G183" s="57" t="s">
        <v>1925</v>
      </c>
      <c r="H183" s="30" t="s">
        <v>1615</v>
      </c>
      <c r="I183" s="63"/>
    </row>
    <row r="184" ht="27" spans="1:9">
      <c r="A184" s="58"/>
      <c r="B184" s="58"/>
      <c r="C184" s="58"/>
      <c r="D184" s="57" t="s">
        <v>1611</v>
      </c>
      <c r="E184" s="57" t="s">
        <v>1616</v>
      </c>
      <c r="F184" s="54" t="s">
        <v>1926</v>
      </c>
      <c r="G184" s="57" t="s">
        <v>1618</v>
      </c>
      <c r="H184" s="30" t="s">
        <v>1615</v>
      </c>
      <c r="I184" s="63"/>
    </row>
    <row r="185" ht="27" spans="1:9">
      <c r="A185" s="58"/>
      <c r="B185" s="58"/>
      <c r="C185" s="58"/>
      <c r="D185" s="57" t="s">
        <v>1611</v>
      </c>
      <c r="E185" s="57" t="s">
        <v>1621</v>
      </c>
      <c r="F185" s="54" t="s">
        <v>1927</v>
      </c>
      <c r="G185" s="57" t="s">
        <v>1928</v>
      </c>
      <c r="H185" s="30" t="s">
        <v>1615</v>
      </c>
      <c r="I185" s="63"/>
    </row>
    <row r="186" ht="27" spans="1:9">
      <c r="A186" s="58"/>
      <c r="B186" s="58"/>
      <c r="C186" s="58"/>
      <c r="D186" s="57" t="s">
        <v>1611</v>
      </c>
      <c r="E186" s="57" t="s">
        <v>1646</v>
      </c>
      <c r="F186" s="54" t="s">
        <v>1929</v>
      </c>
      <c r="G186" s="57" t="s">
        <v>1930</v>
      </c>
      <c r="H186" s="30" t="s">
        <v>1615</v>
      </c>
      <c r="I186" s="63"/>
    </row>
    <row r="187" ht="27" spans="1:9">
      <c r="A187" s="58"/>
      <c r="B187" s="58"/>
      <c r="C187" s="58"/>
      <c r="D187" s="57" t="s">
        <v>1611</v>
      </c>
      <c r="E187" s="57" t="s">
        <v>1646</v>
      </c>
      <c r="F187" s="54" t="s">
        <v>1931</v>
      </c>
      <c r="G187" s="57" t="s">
        <v>1618</v>
      </c>
      <c r="H187" s="30" t="s">
        <v>1615</v>
      </c>
      <c r="I187" s="63"/>
    </row>
    <row r="188" ht="27" spans="1:9">
      <c r="A188" s="58"/>
      <c r="B188" s="58"/>
      <c r="C188" s="58"/>
      <c r="D188" s="57" t="s">
        <v>1624</v>
      </c>
      <c r="E188" s="57" t="s">
        <v>1625</v>
      </c>
      <c r="F188" s="54" t="s">
        <v>1932</v>
      </c>
      <c r="G188" s="57" t="s">
        <v>1933</v>
      </c>
      <c r="H188" s="30" t="s">
        <v>1615</v>
      </c>
      <c r="I188" s="63"/>
    </row>
    <row r="189" ht="27" spans="1:9">
      <c r="A189" s="58"/>
      <c r="B189" s="58"/>
      <c r="C189" s="58"/>
      <c r="D189" s="57" t="s">
        <v>1627</v>
      </c>
      <c r="E189" s="57" t="s">
        <v>1628</v>
      </c>
      <c r="F189" s="54" t="s">
        <v>1934</v>
      </c>
      <c r="G189" s="57" t="s">
        <v>1935</v>
      </c>
      <c r="H189" s="30" t="s">
        <v>1615</v>
      </c>
      <c r="I189" s="63"/>
    </row>
    <row r="190" ht="27" spans="1:9">
      <c r="A190" s="60"/>
      <c r="B190" s="60"/>
      <c r="C190" s="60"/>
      <c r="D190" s="57" t="s">
        <v>1627</v>
      </c>
      <c r="E190" s="57" t="s">
        <v>1628</v>
      </c>
      <c r="F190" s="54" t="s">
        <v>1936</v>
      </c>
      <c r="G190" s="57" t="s">
        <v>1935</v>
      </c>
      <c r="H190" s="30" t="s">
        <v>1615</v>
      </c>
      <c r="I190" s="63"/>
    </row>
    <row r="191" ht="27" spans="1:9">
      <c r="A191" s="54" t="s">
        <v>1937</v>
      </c>
      <c r="B191" s="54"/>
      <c r="C191" s="62"/>
      <c r="D191" s="62"/>
      <c r="E191" s="62"/>
      <c r="F191" s="54"/>
      <c r="G191" s="62"/>
      <c r="H191" s="30" t="s">
        <v>1615</v>
      </c>
      <c r="I191" s="63"/>
    </row>
    <row r="192" ht="27" spans="1:9">
      <c r="A192" s="55" t="s">
        <v>1938</v>
      </c>
      <c r="B192" s="55">
        <v>5</v>
      </c>
      <c r="C192" s="55" t="s">
        <v>1939</v>
      </c>
      <c r="D192" s="57" t="s">
        <v>1611</v>
      </c>
      <c r="E192" s="57" t="s">
        <v>1646</v>
      </c>
      <c r="F192" s="54" t="s">
        <v>1940</v>
      </c>
      <c r="G192" s="57" t="s">
        <v>1941</v>
      </c>
      <c r="H192" s="30" t="s">
        <v>1615</v>
      </c>
      <c r="I192" s="63"/>
    </row>
    <row r="193" ht="27" spans="1:9">
      <c r="A193" s="58"/>
      <c r="B193" s="58"/>
      <c r="C193" s="58"/>
      <c r="D193" s="57" t="s">
        <v>1611</v>
      </c>
      <c r="E193" s="57" t="s">
        <v>1646</v>
      </c>
      <c r="F193" s="54" t="s">
        <v>1942</v>
      </c>
      <c r="G193" s="57" t="s">
        <v>1941</v>
      </c>
      <c r="H193" s="30" t="s">
        <v>1615</v>
      </c>
      <c r="I193" s="63"/>
    </row>
    <row r="194" ht="27" spans="1:9">
      <c r="A194" s="58"/>
      <c r="B194" s="58"/>
      <c r="C194" s="58"/>
      <c r="D194" s="57" t="s">
        <v>1624</v>
      </c>
      <c r="E194" s="57" t="s">
        <v>1625</v>
      </c>
      <c r="F194" s="54" t="s">
        <v>1943</v>
      </c>
      <c r="G194" s="57" t="s">
        <v>1632</v>
      </c>
      <c r="H194" s="30" t="s">
        <v>1615</v>
      </c>
      <c r="I194" s="63"/>
    </row>
    <row r="195" ht="27" spans="1:9">
      <c r="A195" s="58"/>
      <c r="B195" s="58"/>
      <c r="C195" s="58"/>
      <c r="D195" s="57" t="s">
        <v>1627</v>
      </c>
      <c r="E195" s="57" t="s">
        <v>1628</v>
      </c>
      <c r="F195" s="54" t="s">
        <v>1944</v>
      </c>
      <c r="G195" s="57" t="s">
        <v>1935</v>
      </c>
      <c r="H195" s="30" t="s">
        <v>1615</v>
      </c>
      <c r="I195" s="63"/>
    </row>
    <row r="196" ht="27" spans="1:9">
      <c r="A196" s="58"/>
      <c r="B196" s="58"/>
      <c r="C196" s="58"/>
      <c r="D196" s="57" t="s">
        <v>1627</v>
      </c>
      <c r="E196" s="57" t="s">
        <v>1628</v>
      </c>
      <c r="F196" s="54" t="s">
        <v>1945</v>
      </c>
      <c r="G196" s="57" t="s">
        <v>1946</v>
      </c>
      <c r="H196" s="30" t="s">
        <v>1615</v>
      </c>
      <c r="I196" s="63"/>
    </row>
    <row r="197" ht="27" spans="1:9">
      <c r="A197" s="58"/>
      <c r="B197" s="58"/>
      <c r="C197" s="58"/>
      <c r="D197" s="57" t="s">
        <v>1627</v>
      </c>
      <c r="E197" s="57" t="s">
        <v>1628</v>
      </c>
      <c r="F197" s="54" t="s">
        <v>1947</v>
      </c>
      <c r="G197" s="57" t="s">
        <v>1948</v>
      </c>
      <c r="H197" s="30" t="s">
        <v>1615</v>
      </c>
      <c r="I197" s="63"/>
    </row>
    <row r="198" ht="27" spans="1:9">
      <c r="A198" s="58"/>
      <c r="B198" s="58"/>
      <c r="C198" s="58"/>
      <c r="D198" s="57" t="s">
        <v>1624</v>
      </c>
      <c r="E198" s="57" t="s">
        <v>1625</v>
      </c>
      <c r="F198" s="54" t="s">
        <v>1636</v>
      </c>
      <c r="G198" s="57" t="s">
        <v>1637</v>
      </c>
      <c r="H198" s="30" t="s">
        <v>1615</v>
      </c>
      <c r="I198" s="63"/>
    </row>
    <row r="199" ht="27" spans="1:9">
      <c r="A199" s="60"/>
      <c r="B199" s="60"/>
      <c r="C199" s="60"/>
      <c r="D199" s="57" t="s">
        <v>1627</v>
      </c>
      <c r="E199" s="57" t="s">
        <v>1628</v>
      </c>
      <c r="F199" s="54" t="s">
        <v>1638</v>
      </c>
      <c r="G199" s="57" t="s">
        <v>1637</v>
      </c>
      <c r="H199" s="33" t="s">
        <v>1615</v>
      </c>
      <c r="I199" s="63"/>
    </row>
  </sheetData>
  <mergeCells count="67">
    <mergeCell ref="A2:I2"/>
    <mergeCell ref="A7:A13"/>
    <mergeCell ref="A15:A16"/>
    <mergeCell ref="A18:A22"/>
    <mergeCell ref="A23:A29"/>
    <mergeCell ref="A30:A37"/>
    <mergeCell ref="A38:A41"/>
    <mergeCell ref="A43:A45"/>
    <mergeCell ref="A46:A48"/>
    <mergeCell ref="A49:A51"/>
    <mergeCell ref="A52:A54"/>
    <mergeCell ref="A55:A57"/>
    <mergeCell ref="A63:A77"/>
    <mergeCell ref="A78:A97"/>
    <mergeCell ref="A99:A101"/>
    <mergeCell ref="A103:A106"/>
    <mergeCell ref="A108:A111"/>
    <mergeCell ref="A112:A117"/>
    <mergeCell ref="A119:A132"/>
    <mergeCell ref="A134:A137"/>
    <mergeCell ref="A138:A182"/>
    <mergeCell ref="A183:A190"/>
    <mergeCell ref="A192:A199"/>
    <mergeCell ref="B7:B13"/>
    <mergeCell ref="B15:B16"/>
    <mergeCell ref="B18:B22"/>
    <mergeCell ref="B23:B29"/>
    <mergeCell ref="B30:B37"/>
    <mergeCell ref="B38:B41"/>
    <mergeCell ref="B43:B45"/>
    <mergeCell ref="B46:B48"/>
    <mergeCell ref="B49:B51"/>
    <mergeCell ref="B52:B54"/>
    <mergeCell ref="B55:B57"/>
    <mergeCell ref="B63:B77"/>
    <mergeCell ref="B78:B97"/>
    <mergeCell ref="B99:B101"/>
    <mergeCell ref="B103:B106"/>
    <mergeCell ref="B108:B111"/>
    <mergeCell ref="B112:B117"/>
    <mergeCell ref="B119:B132"/>
    <mergeCell ref="B134:B137"/>
    <mergeCell ref="B138:B182"/>
    <mergeCell ref="B183:B190"/>
    <mergeCell ref="B192:B199"/>
    <mergeCell ref="C7:C13"/>
    <mergeCell ref="C15:C16"/>
    <mergeCell ref="C18:C22"/>
    <mergeCell ref="C23:C29"/>
    <mergeCell ref="C30:C37"/>
    <mergeCell ref="C38:C41"/>
    <mergeCell ref="C43:C45"/>
    <mergeCell ref="C46:C48"/>
    <mergeCell ref="C49:C51"/>
    <mergeCell ref="C52:C54"/>
    <mergeCell ref="C55:C57"/>
    <mergeCell ref="C63:C77"/>
    <mergeCell ref="C78:C97"/>
    <mergeCell ref="C99:C101"/>
    <mergeCell ref="C103:C106"/>
    <mergeCell ref="C108:C111"/>
    <mergeCell ref="C112:C117"/>
    <mergeCell ref="C119:C132"/>
    <mergeCell ref="C134:C137"/>
    <mergeCell ref="C138:C182"/>
    <mergeCell ref="C183:C190"/>
    <mergeCell ref="C192:C199"/>
  </mergeCells>
  <pageMargins left="0.75" right="0.75" top="1" bottom="1" header="0.509027777777778" footer="0.509027777777778"/>
  <pageSetup paperSize="9" orientation="landscape"/>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tabSelected="1" topLeftCell="A9" workbookViewId="0">
      <selection activeCell="K23" sqref="K23"/>
    </sheetView>
  </sheetViews>
  <sheetFormatPr defaultColWidth="9" defaultRowHeight="13.5" outlineLevelCol="1"/>
  <cols>
    <col min="1" max="1" width="14.875" style="1" customWidth="1"/>
    <col min="2" max="2" width="72.125" style="1" customWidth="1"/>
    <col min="3" max="16384" width="9" style="1"/>
  </cols>
  <sheetData>
    <row r="1" ht="27" spans="1:2">
      <c r="A1" s="2" t="s">
        <v>1949</v>
      </c>
      <c r="B1" s="2"/>
    </row>
    <row r="3" ht="18.75" spans="1:2">
      <c r="A3" s="3" t="s">
        <v>1950</v>
      </c>
      <c r="B3" s="4" t="s">
        <v>1951</v>
      </c>
    </row>
    <row r="4" ht="100" customHeight="1" spans="1:2">
      <c r="A4" s="5" t="s">
        <v>1952</v>
      </c>
      <c r="B4" s="6" t="s">
        <v>1953</v>
      </c>
    </row>
    <row r="5" ht="401" customHeight="1" spans="1:2">
      <c r="A5" s="7"/>
      <c r="B5" s="8"/>
    </row>
    <row r="6" ht="233.25" spans="1:2">
      <c r="A6" s="9" t="s">
        <v>1954</v>
      </c>
      <c r="B6" s="10" t="s">
        <v>1955</v>
      </c>
    </row>
    <row r="7" ht="320" customHeight="1" spans="1:2">
      <c r="A7" s="9" t="s">
        <v>1956</v>
      </c>
      <c r="B7" s="11" t="s">
        <v>1957</v>
      </c>
    </row>
    <row r="8" ht="270.75" spans="1:2">
      <c r="A8" s="12" t="s">
        <v>1958</v>
      </c>
      <c r="B8" s="13" t="s">
        <v>1959</v>
      </c>
    </row>
    <row r="9" spans="1:2">
      <c r="A9" s="12" t="s">
        <v>1960</v>
      </c>
      <c r="B9" s="14" t="s">
        <v>1961</v>
      </c>
    </row>
    <row r="10" spans="1:2">
      <c r="A10" s="12"/>
      <c r="B10" s="14"/>
    </row>
    <row r="11" spans="1:2">
      <c r="A11" s="12"/>
      <c r="B11" s="14"/>
    </row>
    <row r="12" spans="1:2">
      <c r="A12" s="12"/>
      <c r="B12" s="14"/>
    </row>
    <row r="13" spans="1:2">
      <c r="A13" s="12"/>
      <c r="B13" s="14"/>
    </row>
    <row r="14" spans="1:2">
      <c r="A14" s="12"/>
      <c r="B14" s="14"/>
    </row>
    <row r="15" spans="1:2">
      <c r="A15" s="12"/>
      <c r="B15" s="14"/>
    </row>
    <row r="16" spans="1:2">
      <c r="A16" s="12"/>
      <c r="B16" s="14"/>
    </row>
    <row r="17" spans="1:2">
      <c r="A17" s="12"/>
      <c r="B17" s="14"/>
    </row>
    <row r="18" spans="1:2">
      <c r="A18" s="12"/>
      <c r="B18" s="14"/>
    </row>
    <row r="19" spans="1:2">
      <c r="A19" s="12"/>
      <c r="B19" s="14"/>
    </row>
    <row r="20" spans="1:2">
      <c r="A20" s="12"/>
      <c r="B20" s="14"/>
    </row>
    <row r="21" spans="1:2">
      <c r="A21" s="12"/>
      <c r="B21" s="14"/>
    </row>
    <row r="22" ht="73" customHeight="1" spans="1:2">
      <c r="A22" s="12"/>
      <c r="B22" s="14"/>
    </row>
    <row r="23" ht="409" customHeight="1" spans="1:2">
      <c r="A23" s="12"/>
      <c r="B23" s="14"/>
    </row>
  </sheetData>
  <mergeCells count="5">
    <mergeCell ref="A1:B1"/>
    <mergeCell ref="A4:A5"/>
    <mergeCell ref="A9:A23"/>
    <mergeCell ref="B4:B5"/>
    <mergeCell ref="B9:B23"/>
  </mergeCells>
  <conditionalFormatting sqref="A8:A9">
    <cfRule type="expression" dxfId="1" priority="1" stopIfTrue="1">
      <formula>"len($A:$A)=3"</formula>
    </cfRule>
  </conditionalFormatting>
  <conditionalFormatting sqref="A24:A31">
    <cfRule type="expression" dxfId="1" priority="3" stopIfTrue="1">
      <formula>"len($A:$A)=3"</formula>
    </cfRule>
  </conditionalFormatting>
  <conditionalFormatting sqref="A4 A6:A7">
    <cfRule type="expression" dxfId="1" priority="2" stopIfTrue="1">
      <formula>"len($A:$A)=3"</formula>
    </cfRule>
  </conditionalFormatting>
  <pageMargins left="0.75" right="0.75" top="1" bottom="1" header="0.509027777777778" footer="0.5090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showZeros="0" zoomScale="90" zoomScaleNormal="90" workbookViewId="0">
      <pane ySplit="3" topLeftCell="A25" activePane="bottomLeft" state="frozen"/>
      <selection/>
      <selection pane="bottomLeft" activeCell="H46" sqref="H46"/>
    </sheetView>
  </sheetViews>
  <sheetFormatPr defaultColWidth="9" defaultRowHeight="14.25" outlineLevelCol="3"/>
  <cols>
    <col min="1" max="1" width="50.75" style="187" customWidth="1"/>
    <col min="2" max="4" width="21.625" style="187" customWidth="1"/>
    <col min="5" max="16384" width="9" style="198"/>
  </cols>
  <sheetData>
    <row r="1" ht="45" customHeight="1" spans="1:4">
      <c r="A1" s="286" t="s">
        <v>175</v>
      </c>
      <c r="B1" s="286"/>
      <c r="C1" s="286"/>
      <c r="D1" s="286"/>
    </row>
    <row r="2" ht="18.95" customHeight="1" spans="1:4">
      <c r="A2" s="287"/>
      <c r="B2" s="288"/>
      <c r="C2" s="288"/>
      <c r="D2" s="399" t="s">
        <v>100</v>
      </c>
    </row>
    <row r="3" s="398" customFormat="1" ht="45" customHeight="1" spans="1:4">
      <c r="A3" s="290" t="s">
        <v>101</v>
      </c>
      <c r="B3" s="128" t="s">
        <v>176</v>
      </c>
      <c r="C3" s="128" t="s">
        <v>103</v>
      </c>
      <c r="D3" s="128" t="s">
        <v>177</v>
      </c>
    </row>
    <row r="4" ht="32.1" customHeight="1" spans="1:4">
      <c r="A4" s="400" t="s">
        <v>105</v>
      </c>
      <c r="B4" s="219">
        <f>SUM(B5:B19)</f>
        <v>58430</v>
      </c>
      <c r="C4" s="219">
        <f>SUM(C5:C19)</f>
        <v>52235</v>
      </c>
      <c r="D4" s="304">
        <f t="shared" ref="D4:D9" si="0">(C4-B4)/B4</f>
        <v>-0.106024302584289</v>
      </c>
    </row>
    <row r="5" ht="32.1" customHeight="1" spans="1:4">
      <c r="A5" s="279" t="s">
        <v>106</v>
      </c>
      <c r="B5" s="340">
        <v>33470</v>
      </c>
      <c r="C5" s="306">
        <v>25716</v>
      </c>
      <c r="D5" s="304">
        <f t="shared" si="0"/>
        <v>-0.231670152375261</v>
      </c>
    </row>
    <row r="6" ht="32.1" customHeight="1" spans="1:4">
      <c r="A6" s="279" t="s">
        <v>107</v>
      </c>
      <c r="B6" s="340">
        <v>2133</v>
      </c>
      <c r="C6" s="306">
        <v>2166</v>
      </c>
      <c r="D6" s="304">
        <f t="shared" si="0"/>
        <v>0.0154711673699015</v>
      </c>
    </row>
    <row r="7" ht="32.1" customHeight="1" spans="1:4">
      <c r="A7" s="279" t="s">
        <v>108</v>
      </c>
      <c r="B7" s="340">
        <v>1088</v>
      </c>
      <c r="C7" s="306">
        <v>771</v>
      </c>
      <c r="D7" s="304">
        <f t="shared" si="0"/>
        <v>-0.291360294117647</v>
      </c>
    </row>
    <row r="8" ht="32.1" customHeight="1" spans="1:4">
      <c r="A8" s="279" t="s">
        <v>109</v>
      </c>
      <c r="B8" s="340">
        <v>287</v>
      </c>
      <c r="C8" s="306">
        <v>615</v>
      </c>
      <c r="D8" s="304">
        <f t="shared" si="0"/>
        <v>1.14285714285714</v>
      </c>
    </row>
    <row r="9" ht="32.1" customHeight="1" spans="1:4">
      <c r="A9" s="279" t="s">
        <v>110</v>
      </c>
      <c r="B9" s="340">
        <v>3674</v>
      </c>
      <c r="C9" s="306">
        <v>4755</v>
      </c>
      <c r="D9" s="304">
        <f t="shared" si="0"/>
        <v>0.294229722373435</v>
      </c>
    </row>
    <row r="10" ht="32.1" customHeight="1" spans="1:4">
      <c r="A10" s="279" t="s">
        <v>111</v>
      </c>
      <c r="B10" s="340">
        <v>1055</v>
      </c>
      <c r="C10" s="306">
        <v>700</v>
      </c>
      <c r="D10" s="304">
        <f t="shared" ref="D10:D23" si="1">(C10-B10)/B10</f>
        <v>-0.336492890995261</v>
      </c>
    </row>
    <row r="11" ht="32.1" customHeight="1" spans="1:4">
      <c r="A11" s="279" t="s">
        <v>112</v>
      </c>
      <c r="B11" s="340">
        <v>800</v>
      </c>
      <c r="C11" s="306">
        <v>1446</v>
      </c>
      <c r="D11" s="304">
        <f t="shared" si="1"/>
        <v>0.8075</v>
      </c>
    </row>
    <row r="12" ht="32.1" customHeight="1" spans="1:4">
      <c r="A12" s="279" t="s">
        <v>113</v>
      </c>
      <c r="B12" s="340">
        <v>535</v>
      </c>
      <c r="C12" s="306">
        <v>603</v>
      </c>
      <c r="D12" s="304">
        <f t="shared" si="1"/>
        <v>0.127102803738318</v>
      </c>
    </row>
    <row r="13" ht="32.1" customHeight="1" spans="1:4">
      <c r="A13" s="279" t="s">
        <v>114</v>
      </c>
      <c r="B13" s="340">
        <v>3075</v>
      </c>
      <c r="C13" s="306">
        <v>4500</v>
      </c>
      <c r="D13" s="304">
        <f t="shared" si="1"/>
        <v>0.463414634146341</v>
      </c>
    </row>
    <row r="14" ht="32.1" customHeight="1" spans="1:4">
      <c r="A14" s="279" t="s">
        <v>115</v>
      </c>
      <c r="B14" s="340">
        <v>650</v>
      </c>
      <c r="C14" s="306">
        <v>820</v>
      </c>
      <c r="D14" s="304">
        <f t="shared" si="1"/>
        <v>0.261538461538462</v>
      </c>
    </row>
    <row r="15" ht="32.1" customHeight="1" spans="1:4">
      <c r="A15" s="279" t="s">
        <v>116</v>
      </c>
      <c r="B15" s="340">
        <v>941</v>
      </c>
      <c r="C15" s="306">
        <v>70</v>
      </c>
      <c r="D15" s="304">
        <f t="shared" si="1"/>
        <v>-0.925611052072264</v>
      </c>
    </row>
    <row r="16" ht="32.1" customHeight="1" spans="1:4">
      <c r="A16" s="279" t="s">
        <v>117</v>
      </c>
      <c r="B16" s="340">
        <v>5924</v>
      </c>
      <c r="C16" s="306">
        <v>5113</v>
      </c>
      <c r="D16" s="304">
        <f t="shared" si="1"/>
        <v>-0.136900742741391</v>
      </c>
    </row>
    <row r="17" ht="32.1" customHeight="1" spans="1:4">
      <c r="A17" s="279" t="s">
        <v>118</v>
      </c>
      <c r="B17" s="340">
        <v>4774</v>
      </c>
      <c r="C17" s="306">
        <v>4900</v>
      </c>
      <c r="D17" s="304">
        <f t="shared" si="1"/>
        <v>0.0263929618768328</v>
      </c>
    </row>
    <row r="18" ht="32.1" customHeight="1" spans="1:4">
      <c r="A18" s="279" t="s">
        <v>119</v>
      </c>
      <c r="B18" s="340">
        <v>24</v>
      </c>
      <c r="C18" s="306">
        <v>60</v>
      </c>
      <c r="D18" s="304">
        <f t="shared" si="1"/>
        <v>1.5</v>
      </c>
    </row>
    <row r="19" ht="32.1" customHeight="1" spans="1:4">
      <c r="A19" s="279" t="s">
        <v>120</v>
      </c>
      <c r="B19" s="340">
        <v>0</v>
      </c>
      <c r="C19" s="306"/>
      <c r="D19" s="304" t="e">
        <f t="shared" si="1"/>
        <v>#DIV/0!</v>
      </c>
    </row>
    <row r="20" ht="32.1" customHeight="1" spans="1:4">
      <c r="A20" s="400" t="s">
        <v>121</v>
      </c>
      <c r="B20" s="219">
        <f>SUM(B21:B28)</f>
        <v>26670</v>
      </c>
      <c r="C20" s="219">
        <f>SUM(C21:C28)</f>
        <v>36765</v>
      </c>
      <c r="D20" s="304">
        <f t="shared" si="1"/>
        <v>0.3785151856018</v>
      </c>
    </row>
    <row r="21" ht="32.1" customHeight="1" spans="1:4">
      <c r="A21" s="279" t="s">
        <v>122</v>
      </c>
      <c r="B21" s="340">
        <v>4383</v>
      </c>
      <c r="C21" s="306">
        <v>1729</v>
      </c>
      <c r="D21" s="304">
        <f t="shared" si="1"/>
        <v>-0.605521332420716</v>
      </c>
    </row>
    <row r="22" ht="32.1" customHeight="1" spans="1:4">
      <c r="A22" s="401" t="s">
        <v>123</v>
      </c>
      <c r="B22" s="340">
        <v>3050</v>
      </c>
      <c r="C22" s="306">
        <v>2648</v>
      </c>
      <c r="D22" s="304">
        <f t="shared" si="1"/>
        <v>-0.131803278688525</v>
      </c>
    </row>
    <row r="23" ht="32.1" customHeight="1" spans="1:4">
      <c r="A23" s="279" t="s">
        <v>124</v>
      </c>
      <c r="B23" s="340">
        <v>1900</v>
      </c>
      <c r="C23" s="306">
        <v>1500</v>
      </c>
      <c r="D23" s="304">
        <f t="shared" si="1"/>
        <v>-0.210526315789474</v>
      </c>
    </row>
    <row r="24" ht="32.1" customHeight="1" spans="1:4">
      <c r="A24" s="279" t="s">
        <v>125</v>
      </c>
      <c r="B24" s="340">
        <v>0</v>
      </c>
      <c r="C24" s="306"/>
      <c r="D24" s="304"/>
    </row>
    <row r="25" ht="32.1" customHeight="1" spans="1:4">
      <c r="A25" s="279" t="s">
        <v>126</v>
      </c>
      <c r="B25" s="340">
        <v>13884</v>
      </c>
      <c r="C25" s="306">
        <f>29438-300</f>
        <v>29138</v>
      </c>
      <c r="D25" s="304">
        <f>(C25-B25)/B25</f>
        <v>1.09867473350619</v>
      </c>
    </row>
    <row r="26" ht="32.1" customHeight="1" spans="1:4">
      <c r="A26" s="279" t="s">
        <v>127</v>
      </c>
      <c r="B26" s="340">
        <v>500</v>
      </c>
      <c r="C26" s="306">
        <v>150</v>
      </c>
      <c r="D26" s="304"/>
    </row>
    <row r="27" ht="32.1" customHeight="1" spans="1:4">
      <c r="A27" s="279" t="s">
        <v>128</v>
      </c>
      <c r="B27" s="340">
        <v>1453</v>
      </c>
      <c r="C27" s="306">
        <v>1500</v>
      </c>
      <c r="D27" s="304"/>
    </row>
    <row r="28" ht="32.1" customHeight="1" spans="1:4">
      <c r="A28" s="279" t="s">
        <v>129</v>
      </c>
      <c r="B28" s="340">
        <v>1500</v>
      </c>
      <c r="C28" s="306">
        <v>100</v>
      </c>
      <c r="D28" s="304"/>
    </row>
    <row r="29" s="287" customFormat="1" ht="32.1" customHeight="1" spans="1:4">
      <c r="A29" s="402" t="s">
        <v>178</v>
      </c>
      <c r="B29" s="219">
        <f>B4+B20</f>
        <v>85100</v>
      </c>
      <c r="C29" s="219">
        <f>C4+C20</f>
        <v>89000</v>
      </c>
      <c r="D29" s="304">
        <f t="shared" ref="D29:D38" si="2">(C29-B29)/B29</f>
        <v>0.045828437132785</v>
      </c>
    </row>
    <row r="30" ht="32.1" customHeight="1" spans="1:4">
      <c r="A30" s="211" t="s">
        <v>131</v>
      </c>
      <c r="B30" s="219">
        <v>14900</v>
      </c>
      <c r="C30" s="403">
        <v>21485</v>
      </c>
      <c r="D30" s="304">
        <f t="shared" si="2"/>
        <v>0.441946308724832</v>
      </c>
    </row>
    <row r="31" ht="32.1" customHeight="1" spans="1:4">
      <c r="A31" s="404" t="s">
        <v>132</v>
      </c>
      <c r="B31" s="219">
        <f>SUM(B32:B37)</f>
        <v>266300</v>
      </c>
      <c r="C31" s="219">
        <f>SUM(C32:C37)</f>
        <v>282400</v>
      </c>
      <c r="D31" s="304">
        <f t="shared" si="2"/>
        <v>0.0604581299286519</v>
      </c>
    </row>
    <row r="32" ht="32.1" customHeight="1" spans="1:4">
      <c r="A32" s="279" t="s">
        <v>179</v>
      </c>
      <c r="B32" s="340">
        <v>8139</v>
      </c>
      <c r="C32" s="405">
        <v>7156</v>
      </c>
      <c r="D32" s="304">
        <f t="shared" si="2"/>
        <v>-0.120776508170537</v>
      </c>
    </row>
    <row r="33" ht="32.1" customHeight="1" spans="1:4">
      <c r="A33" s="279" t="s">
        <v>180</v>
      </c>
      <c r="B33" s="340">
        <f>85458+153622</f>
        <v>239080</v>
      </c>
      <c r="C33" s="405">
        <f>99997+154165</f>
        <v>254162</v>
      </c>
      <c r="D33" s="304">
        <f t="shared" si="2"/>
        <v>0.0630834866990129</v>
      </c>
    </row>
    <row r="34" ht="32.1" customHeight="1" spans="1:4">
      <c r="A34" s="279" t="s">
        <v>181</v>
      </c>
      <c r="B34" s="340"/>
      <c r="C34" s="405"/>
      <c r="D34" s="304"/>
    </row>
    <row r="35" ht="32.1" customHeight="1" spans="1:4">
      <c r="A35" s="279" t="s">
        <v>182</v>
      </c>
      <c r="B35" s="340">
        <v>494</v>
      </c>
      <c r="C35" s="405"/>
      <c r="D35" s="304"/>
    </row>
    <row r="36" ht="32.1" customHeight="1" spans="1:4">
      <c r="A36" s="279" t="s">
        <v>183</v>
      </c>
      <c r="B36" s="340">
        <v>17108</v>
      </c>
      <c r="C36" s="405">
        <f>19997</f>
        <v>19997</v>
      </c>
      <c r="D36" s="304">
        <f t="shared" si="2"/>
        <v>0.168868365676876</v>
      </c>
    </row>
    <row r="37" ht="32.1" customHeight="1" spans="1:4">
      <c r="A37" s="280" t="s">
        <v>184</v>
      </c>
      <c r="B37" s="340">
        <v>1479</v>
      </c>
      <c r="C37" s="405">
        <v>1085</v>
      </c>
      <c r="D37" s="304">
        <f t="shared" si="2"/>
        <v>-0.266396213657877</v>
      </c>
    </row>
    <row r="38" ht="32.1" customHeight="1" spans="1:4">
      <c r="A38" s="406" t="s">
        <v>139</v>
      </c>
      <c r="B38" s="219">
        <f>B29+B30+B31</f>
        <v>366300</v>
      </c>
      <c r="C38" s="219">
        <f>C29+C30+C31</f>
        <v>392885</v>
      </c>
      <c r="D38" s="304">
        <f t="shared" si="2"/>
        <v>0.0725771225771226</v>
      </c>
    </row>
  </sheetData>
  <mergeCells count="1">
    <mergeCell ref="A1:D1"/>
  </mergeCells>
  <conditionalFormatting sqref="D2:G2">
    <cfRule type="cellIs" dxfId="0" priority="54" stopIfTrue="1" operator="lessThanOrEqual">
      <formula>-1</formula>
    </cfRule>
  </conditionalFormatting>
  <conditionalFormatting sqref="B28">
    <cfRule type="expression" dxfId="1" priority="4" stopIfTrue="1">
      <formula>"len($A:$A)=3"</formula>
    </cfRule>
    <cfRule type="expression" dxfId="1" priority="3" stopIfTrue="1">
      <formula>"len($A:$A)=3"</formula>
    </cfRule>
  </conditionalFormatting>
  <conditionalFormatting sqref="B35">
    <cfRule type="expression" dxfId="1" priority="1" stopIfTrue="1">
      <formula>"len($A:$A)=3"</formula>
    </cfRule>
  </conditionalFormatting>
  <conditionalFormatting sqref="A37">
    <cfRule type="expression" dxfId="1" priority="27" stopIfTrue="1">
      <formula>"len($A:$A)=3"</formula>
    </cfRule>
    <cfRule type="expression" dxfId="1" priority="28" stopIfTrue="1">
      <formula>"len($A:$A)=3"</formula>
    </cfRule>
    <cfRule type="expression" dxfId="1" priority="29" stopIfTrue="1">
      <formula>"len($A:$A)=3"</formula>
    </cfRule>
  </conditionalFormatting>
  <conditionalFormatting sqref="A5:A8">
    <cfRule type="expression" dxfId="1" priority="20" stopIfTrue="1">
      <formula>"len($A:$A)=3"</formula>
    </cfRule>
  </conditionalFormatting>
  <conditionalFormatting sqref="A5:A19">
    <cfRule type="expression" dxfId="1" priority="18" stopIfTrue="1">
      <formula>"len($A:$A)=3"</formula>
    </cfRule>
  </conditionalFormatting>
  <conditionalFormatting sqref="A7:A9">
    <cfRule type="expression" dxfId="1" priority="19" stopIfTrue="1">
      <formula>"len($A:$A)=3"</formula>
    </cfRule>
  </conditionalFormatting>
  <conditionalFormatting sqref="A21:A28">
    <cfRule type="expression" dxfId="1" priority="11" stopIfTrue="1">
      <formula>"len($A:$A)=3"</formula>
    </cfRule>
  </conditionalFormatting>
  <conditionalFormatting sqref="A32:A34">
    <cfRule type="expression" dxfId="1" priority="32" stopIfTrue="1">
      <formula>"len($A:$A)=3"</formula>
    </cfRule>
  </conditionalFormatting>
  <conditionalFormatting sqref="A35:A42">
    <cfRule type="expression" dxfId="1" priority="30" stopIfTrue="1">
      <formula>"len($A:$A)=3"</formula>
    </cfRule>
  </conditionalFormatting>
  <conditionalFormatting sqref="B5:B8">
    <cfRule type="expression" dxfId="1" priority="6" stopIfTrue="1">
      <formula>"len($A:$A)=3"</formula>
    </cfRule>
    <cfRule type="expression" dxfId="1" priority="5" stopIfTrue="1">
      <formula>"len($A:$A)=3"</formula>
    </cfRule>
  </conditionalFormatting>
  <conditionalFormatting sqref="B9:B19">
    <cfRule type="expression" dxfId="1" priority="8" stopIfTrue="1">
      <formula>"len($A:$A)=3"</formula>
    </cfRule>
    <cfRule type="expression" dxfId="1" priority="7" stopIfTrue="1">
      <formula>"len($A:$A)=3"</formula>
    </cfRule>
  </conditionalFormatting>
  <conditionalFormatting sqref="B21:B28">
    <cfRule type="expression" dxfId="1" priority="2" stopIfTrue="1">
      <formula>"len($A:$A)=3"</formula>
    </cfRule>
  </conditionalFormatting>
  <conditionalFormatting sqref="C5:C8">
    <cfRule type="expression" dxfId="1" priority="14" stopIfTrue="1">
      <formula>"len($A:$A)=3"</formula>
    </cfRule>
    <cfRule type="expression" dxfId="1" priority="17" stopIfTrue="1">
      <formula>"len($A:$A)=3"</formula>
    </cfRule>
  </conditionalFormatting>
  <conditionalFormatting sqref="C5:C19">
    <cfRule type="expression" dxfId="1" priority="12" stopIfTrue="1">
      <formula>"len($A:$A)=3"</formula>
    </cfRule>
    <cfRule type="expression" dxfId="1" priority="15" stopIfTrue="1">
      <formula>"len($A:$A)=3"</formula>
    </cfRule>
  </conditionalFormatting>
  <conditionalFormatting sqref="C7:C9">
    <cfRule type="expression" dxfId="1" priority="13" stopIfTrue="1">
      <formula>"len($A:$A)=3"</formula>
    </cfRule>
    <cfRule type="expression" dxfId="1" priority="16" stopIfTrue="1">
      <formula>"len($A:$A)=3"</formula>
    </cfRule>
  </conditionalFormatting>
  <conditionalFormatting sqref="C21:C28">
    <cfRule type="expression" dxfId="1" priority="9" stopIfTrue="1">
      <formula>"len($A:$A)=3"</formula>
    </cfRule>
    <cfRule type="expression" dxfId="1" priority="10" stopIfTrue="1">
      <formula>"len($A:$A)=3"</formula>
    </cfRule>
  </conditionalFormatting>
  <conditionalFormatting sqref="A4:G4 D5:G19 D20:D39">
    <cfRule type="expression" dxfId="1" priority="53" stopIfTrue="1">
      <formula>"len($A:$A)=3"</formula>
    </cfRule>
  </conditionalFormatting>
  <conditionalFormatting sqref="A4:G4 D5:G19 A20:G20 D21:G28 D29:D39">
    <cfRule type="expression" dxfId="1" priority="50" stopIfTrue="1">
      <formula>"len($A:$A)=3"</formula>
    </cfRule>
  </conditionalFormatting>
  <conditionalFormatting sqref="E7:G19">
    <cfRule type="expression" dxfId="1" priority="52" stopIfTrue="1">
      <formula>"len($A:$A)=3"</formula>
    </cfRule>
  </conditionalFormatting>
  <conditionalFormatting sqref="E37:G37 B37:C37 A30:C30 E30:G34 B31:C34">
    <cfRule type="expression" dxfId="1" priority="73" stopIfTrue="1">
      <formula>"len($A:$A)=3"</formula>
    </cfRule>
  </conditionalFormatting>
  <conditionalFormatting sqref="A30:C30 E30:G30">
    <cfRule type="expression" dxfId="1" priority="60" stopIfTrue="1">
      <formula>"len($A:$A)=3"</formula>
    </cfRule>
  </conditionalFormatting>
  <conditionalFormatting sqref="A31:A34 A37">
    <cfRule type="expression" dxfId="1" priority="34" stopIfTrue="1">
      <formula>"len($A:$A)=3"</formula>
    </cfRule>
  </conditionalFormatting>
  <conditionalFormatting sqref="A34:C34 A31:A33 E34:G34">
    <cfRule type="expression" dxfId="1" priority="33" stopIfTrue="1">
      <formula>"len($A:$A)=3"</formula>
    </cfRule>
  </conditionalFormatting>
  <conditionalFormatting sqref="B31:C34 E31:G34">
    <cfRule type="expression" dxfId="1" priority="59" stopIfTrue="1">
      <formula>"len($A:$A)=3"</formula>
    </cfRule>
  </conditionalFormatting>
  <conditionalFormatting sqref="B32:C34 E32:G34">
    <cfRule type="expression" dxfId="1" priority="58" stopIfTrue="1">
      <formula>"len($A:$A)=3"</formula>
    </cfRule>
  </conditionalFormatting>
  <conditionalFormatting sqref="C35 B36:C37 E35:G37">
    <cfRule type="expression" dxfId="1" priority="56" stopIfTrue="1">
      <formula>"len($A:$A)=3"</formula>
    </cfRule>
  </conditionalFormatting>
  <conditionalFormatting sqref="B37:C37 A39:G56 E37:G38 A38:C38">
    <cfRule type="expression" dxfId="1" priority="6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00"/>
  <sheetViews>
    <sheetView showZeros="0" workbookViewId="0">
      <pane xSplit="1" ySplit="3" topLeftCell="B1293" activePane="bottomRight" state="frozen"/>
      <selection/>
      <selection pane="topRight"/>
      <selection pane="bottomLeft"/>
      <selection pane="bottomRight" activeCell="M1302" sqref="M1302"/>
    </sheetView>
  </sheetViews>
  <sheetFormatPr defaultColWidth="9" defaultRowHeight="14.25"/>
  <cols>
    <col min="1" max="1" width="44.5083333333333" style="185" customWidth="1"/>
    <col min="2" max="2" width="21.625" style="365" customWidth="1"/>
    <col min="3" max="3" width="21.625" style="366" customWidth="1"/>
    <col min="4" max="4" width="21.625" style="185" customWidth="1"/>
    <col min="5" max="5" width="9" style="185" customWidth="1"/>
    <col min="6" max="6" width="11.5" style="185" hidden="1" customWidth="1"/>
    <col min="7" max="7" width="11.5" style="367" hidden="1" customWidth="1"/>
    <col min="8" max="11" width="9" style="185" hidden="1" customWidth="1"/>
    <col min="12" max="16382" width="9" style="185"/>
  </cols>
  <sheetData>
    <row r="1" s="213" customFormat="1" ht="45" customHeight="1" spans="1:7">
      <c r="A1" s="286" t="s">
        <v>185</v>
      </c>
      <c r="B1" s="286"/>
      <c r="C1" s="286"/>
      <c r="D1" s="286"/>
      <c r="G1" s="368"/>
    </row>
    <row r="2" s="213" customFormat="1" ht="20.1" customHeight="1" spans="1:7">
      <c r="A2" s="369" t="s">
        <v>100</v>
      </c>
      <c r="B2" s="369"/>
      <c r="C2" s="369"/>
      <c r="D2" s="369"/>
      <c r="G2" s="368"/>
    </row>
    <row r="3" s="186" customFormat="1" ht="45" customHeight="1" spans="1:7">
      <c r="A3" s="370" t="s">
        <v>101</v>
      </c>
      <c r="B3" s="370" t="s">
        <v>176</v>
      </c>
      <c r="C3" s="370" t="s">
        <v>103</v>
      </c>
      <c r="D3" s="370" t="s">
        <v>186</v>
      </c>
      <c r="F3" s="186" t="s">
        <v>187</v>
      </c>
      <c r="G3" s="371" t="s">
        <v>188</v>
      </c>
    </row>
    <row r="4" ht="36" customHeight="1" spans="1:9">
      <c r="A4" s="372" t="s">
        <v>141</v>
      </c>
      <c r="B4" s="373">
        <f>SUM(B5,B17,B26,B37,B48,B59,B70,B82,B91,B104,B114,B123,B134,B147,B154,B162,B168,B175,B182,B189,B196,B203,B211,B217,B223,B230,B245)</f>
        <v>25109</v>
      </c>
      <c r="C4" s="374">
        <f>SUM(C5,C17,C26,C37,C48,C59,C70,C82,C91,C104,C114,C123,C134,C147,C154,C162,C168,C175,C182,C189,C196,C203,C211,C217,C223,C230,C245)</f>
        <v>32339</v>
      </c>
      <c r="D4" s="375">
        <f t="shared" ref="D4:D67" si="0">IF(B4&lt;&gt;0,IF((C4/B4-1)&lt;-30%,"",IF((C4/B4-1)&gt;150%,"",C4/B4-1)),"")</f>
        <v>0.28794456171094</v>
      </c>
      <c r="F4" s="185">
        <v>0</v>
      </c>
      <c r="G4" s="367">
        <f t="shared" ref="G4:G67" si="1">C4-F4</f>
        <v>32339</v>
      </c>
      <c r="I4" s="185">
        <f t="shared" ref="I4:I67" si="2">F4+G4</f>
        <v>32339</v>
      </c>
    </row>
    <row r="5" ht="36" customHeight="1" spans="1:9">
      <c r="A5" s="372" t="s">
        <v>189</v>
      </c>
      <c r="B5" s="373">
        <f>SUM(B6:B16)</f>
        <v>1240</v>
      </c>
      <c r="C5" s="376">
        <f>SUM(C6:C16)</f>
        <v>1065</v>
      </c>
      <c r="D5" s="375">
        <f t="shared" si="0"/>
        <v>-0.141129032258065</v>
      </c>
      <c r="F5" s="185">
        <v>0</v>
      </c>
      <c r="G5" s="367">
        <f t="shared" si="1"/>
        <v>1065</v>
      </c>
      <c r="I5" s="185">
        <f t="shared" si="2"/>
        <v>1065</v>
      </c>
    </row>
    <row r="6" ht="36" customHeight="1" spans="1:9">
      <c r="A6" s="377" t="s">
        <v>190</v>
      </c>
      <c r="B6" s="378">
        <v>690</v>
      </c>
      <c r="C6" s="376">
        <v>762</v>
      </c>
      <c r="D6" s="375">
        <f t="shared" si="0"/>
        <v>0.104347826086957</v>
      </c>
      <c r="F6" s="185">
        <v>762.3</v>
      </c>
      <c r="G6" s="367">
        <f t="shared" si="1"/>
        <v>-0.299999999999955</v>
      </c>
      <c r="H6" s="185">
        <v>201</v>
      </c>
      <c r="I6" s="185">
        <f t="shared" si="2"/>
        <v>762</v>
      </c>
    </row>
    <row r="7" ht="36" customHeight="1" spans="1:9">
      <c r="A7" s="377" t="s">
        <v>191</v>
      </c>
      <c r="B7" s="378"/>
      <c r="C7" s="376"/>
      <c r="D7" s="375" t="str">
        <f t="shared" si="0"/>
        <v/>
      </c>
      <c r="F7" s="185">
        <v>0</v>
      </c>
      <c r="G7" s="367">
        <f t="shared" si="1"/>
        <v>0</v>
      </c>
      <c r="I7" s="185">
        <f t="shared" si="2"/>
        <v>0</v>
      </c>
    </row>
    <row r="8" ht="36" customHeight="1" spans="1:14">
      <c r="A8" s="377" t="s">
        <v>192</v>
      </c>
      <c r="B8" s="378"/>
      <c r="C8" s="376"/>
      <c r="D8" s="375" t="str">
        <f t="shared" si="0"/>
        <v/>
      </c>
      <c r="F8" s="185">
        <v>0</v>
      </c>
      <c r="G8" s="367">
        <f t="shared" si="1"/>
        <v>0</v>
      </c>
      <c r="I8" s="185">
        <f t="shared" si="2"/>
        <v>0</v>
      </c>
      <c r="N8" s="370"/>
    </row>
    <row r="9" ht="36" customHeight="1" spans="1:9">
      <c r="A9" s="377" t="s">
        <v>193</v>
      </c>
      <c r="B9" s="378">
        <v>87</v>
      </c>
      <c r="C9" s="376">
        <v>141</v>
      </c>
      <c r="D9" s="375">
        <f t="shared" si="0"/>
        <v>0.620689655172414</v>
      </c>
      <c r="F9" s="185">
        <v>84</v>
      </c>
      <c r="G9" s="367">
        <f t="shared" si="1"/>
        <v>57</v>
      </c>
      <c r="H9" s="185">
        <v>201</v>
      </c>
      <c r="I9" s="185">
        <f t="shared" si="2"/>
        <v>141</v>
      </c>
    </row>
    <row r="10" ht="36" customHeight="1" spans="1:9">
      <c r="A10" s="377" t="s">
        <v>194</v>
      </c>
      <c r="B10" s="378"/>
      <c r="C10" s="376"/>
      <c r="D10" s="375" t="str">
        <f t="shared" si="0"/>
        <v/>
      </c>
      <c r="F10" s="185">
        <v>0</v>
      </c>
      <c r="G10" s="367">
        <f t="shared" si="1"/>
        <v>0</v>
      </c>
      <c r="I10" s="185">
        <f t="shared" si="2"/>
        <v>0</v>
      </c>
    </row>
    <row r="11" ht="36" customHeight="1" spans="1:9">
      <c r="A11" s="377" t="s">
        <v>195</v>
      </c>
      <c r="B11" s="378"/>
      <c r="C11" s="376"/>
      <c r="D11" s="375" t="str">
        <f t="shared" si="0"/>
        <v/>
      </c>
      <c r="F11" s="185">
        <v>0</v>
      </c>
      <c r="G11" s="367">
        <f t="shared" si="1"/>
        <v>0</v>
      </c>
      <c r="I11" s="185">
        <f t="shared" si="2"/>
        <v>0</v>
      </c>
    </row>
    <row r="12" ht="36" customHeight="1" spans="1:9">
      <c r="A12" s="377" t="s">
        <v>196</v>
      </c>
      <c r="B12" s="378">
        <v>30</v>
      </c>
      <c r="C12" s="376">
        <v>33</v>
      </c>
      <c r="D12" s="375">
        <f t="shared" si="0"/>
        <v>0.1</v>
      </c>
      <c r="F12" s="185">
        <v>30</v>
      </c>
      <c r="G12" s="367">
        <f t="shared" si="1"/>
        <v>3</v>
      </c>
      <c r="H12" s="185">
        <v>201</v>
      </c>
      <c r="I12" s="185">
        <f t="shared" si="2"/>
        <v>33</v>
      </c>
    </row>
    <row r="13" ht="36" customHeight="1" spans="1:9">
      <c r="A13" s="377" t="s">
        <v>197</v>
      </c>
      <c r="B13" s="378">
        <v>117</v>
      </c>
      <c r="C13" s="376">
        <v>101</v>
      </c>
      <c r="D13" s="375">
        <f t="shared" si="0"/>
        <v>-0.136752136752137</v>
      </c>
      <c r="F13" s="185">
        <v>99.2</v>
      </c>
      <c r="G13" s="367">
        <f t="shared" si="1"/>
        <v>1.8</v>
      </c>
      <c r="H13" s="185">
        <v>201</v>
      </c>
      <c r="I13" s="185">
        <f t="shared" si="2"/>
        <v>101</v>
      </c>
    </row>
    <row r="14" ht="36" customHeight="1" spans="1:9">
      <c r="A14" s="377" t="s">
        <v>198</v>
      </c>
      <c r="B14" s="378"/>
      <c r="C14" s="376"/>
      <c r="D14" s="375" t="str">
        <f t="shared" si="0"/>
        <v/>
      </c>
      <c r="F14" s="185">
        <v>0</v>
      </c>
      <c r="G14" s="367">
        <f t="shared" si="1"/>
        <v>0</v>
      </c>
      <c r="I14" s="185">
        <f t="shared" si="2"/>
        <v>0</v>
      </c>
    </row>
    <row r="15" ht="36" customHeight="1" spans="1:9">
      <c r="A15" s="377" t="s">
        <v>199</v>
      </c>
      <c r="B15" s="378"/>
      <c r="C15" s="376"/>
      <c r="D15" s="375" t="str">
        <f t="shared" si="0"/>
        <v/>
      </c>
      <c r="F15" s="185">
        <v>0</v>
      </c>
      <c r="G15" s="367">
        <f t="shared" si="1"/>
        <v>0</v>
      </c>
      <c r="I15" s="185">
        <f t="shared" si="2"/>
        <v>0</v>
      </c>
    </row>
    <row r="16" ht="36" customHeight="1" spans="1:9">
      <c r="A16" s="377" t="s">
        <v>200</v>
      </c>
      <c r="B16" s="378">
        <v>316</v>
      </c>
      <c r="C16" s="376">
        <v>28</v>
      </c>
      <c r="D16" s="375" t="str">
        <f t="shared" si="0"/>
        <v/>
      </c>
      <c r="F16" s="185">
        <v>18</v>
      </c>
      <c r="G16" s="367">
        <f t="shared" si="1"/>
        <v>10</v>
      </c>
      <c r="H16" s="185">
        <v>201</v>
      </c>
      <c r="I16" s="185">
        <f t="shared" si="2"/>
        <v>28</v>
      </c>
    </row>
    <row r="17" ht="36" customHeight="1" spans="1:9">
      <c r="A17" s="372" t="s">
        <v>201</v>
      </c>
      <c r="B17" s="373">
        <f>SUM(B18:B25)</f>
        <v>669</v>
      </c>
      <c r="C17" s="376">
        <f>SUM(C18:C25)</f>
        <v>684</v>
      </c>
      <c r="D17" s="375">
        <f t="shared" si="0"/>
        <v>0.0224215246636772</v>
      </c>
      <c r="F17" s="185">
        <v>0</v>
      </c>
      <c r="G17" s="367">
        <f t="shared" si="1"/>
        <v>684</v>
      </c>
      <c r="I17" s="185">
        <f t="shared" si="2"/>
        <v>684</v>
      </c>
    </row>
    <row r="18" ht="36" customHeight="1" spans="1:9">
      <c r="A18" s="377" t="s">
        <v>190</v>
      </c>
      <c r="B18" s="378">
        <v>486</v>
      </c>
      <c r="C18" s="376">
        <v>559</v>
      </c>
      <c r="D18" s="375">
        <f t="shared" si="0"/>
        <v>0.150205761316872</v>
      </c>
      <c r="F18" s="185">
        <v>559.05</v>
      </c>
      <c r="G18" s="367">
        <f t="shared" si="1"/>
        <v>-0.0499999999999545</v>
      </c>
      <c r="H18" s="185">
        <v>201</v>
      </c>
      <c r="I18" s="185">
        <f t="shared" si="2"/>
        <v>559</v>
      </c>
    </row>
    <row r="19" ht="36" customHeight="1" spans="1:9">
      <c r="A19" s="377" t="s">
        <v>191</v>
      </c>
      <c r="B19" s="378"/>
      <c r="C19" s="376"/>
      <c r="D19" s="375" t="str">
        <f t="shared" si="0"/>
        <v/>
      </c>
      <c r="F19" s="185">
        <v>0</v>
      </c>
      <c r="G19" s="367">
        <f t="shared" si="1"/>
        <v>0</v>
      </c>
      <c r="I19" s="185">
        <f t="shared" si="2"/>
        <v>0</v>
      </c>
    </row>
    <row r="20" ht="36" customHeight="1" spans="1:9">
      <c r="A20" s="377" t="s">
        <v>192</v>
      </c>
      <c r="B20" s="378"/>
      <c r="C20" s="376"/>
      <c r="D20" s="375" t="str">
        <f t="shared" si="0"/>
        <v/>
      </c>
      <c r="F20" s="185">
        <v>0</v>
      </c>
      <c r="G20" s="367">
        <f t="shared" si="1"/>
        <v>0</v>
      </c>
      <c r="I20" s="185">
        <f t="shared" si="2"/>
        <v>0</v>
      </c>
    </row>
    <row r="21" ht="36" customHeight="1" spans="1:9">
      <c r="A21" s="377" t="s">
        <v>202</v>
      </c>
      <c r="B21" s="378">
        <v>35</v>
      </c>
      <c r="C21" s="376">
        <v>35</v>
      </c>
      <c r="D21" s="375">
        <f t="shared" si="0"/>
        <v>0</v>
      </c>
      <c r="F21" s="185">
        <v>35</v>
      </c>
      <c r="G21" s="367">
        <f t="shared" si="1"/>
        <v>0</v>
      </c>
      <c r="H21" s="185">
        <v>201</v>
      </c>
      <c r="I21" s="185">
        <f t="shared" si="2"/>
        <v>35</v>
      </c>
    </row>
    <row r="22" ht="36" customHeight="1" spans="1:9">
      <c r="A22" s="377" t="s">
        <v>203</v>
      </c>
      <c r="B22" s="378">
        <v>39</v>
      </c>
      <c r="C22" s="376">
        <v>34</v>
      </c>
      <c r="D22" s="375">
        <f t="shared" si="0"/>
        <v>-0.128205128205128</v>
      </c>
      <c r="F22" s="185">
        <v>34.15</v>
      </c>
      <c r="G22" s="367">
        <f t="shared" si="1"/>
        <v>-0.149999999999999</v>
      </c>
      <c r="H22" s="185">
        <v>201</v>
      </c>
      <c r="I22" s="185">
        <f t="shared" si="2"/>
        <v>34</v>
      </c>
    </row>
    <row r="23" ht="36" customHeight="1" spans="1:9">
      <c r="A23" s="377" t="s">
        <v>204</v>
      </c>
      <c r="B23" s="378"/>
      <c r="C23" s="376"/>
      <c r="D23" s="375" t="str">
        <f t="shared" si="0"/>
        <v/>
      </c>
      <c r="F23" s="185">
        <v>0</v>
      </c>
      <c r="G23" s="367">
        <f t="shared" si="1"/>
        <v>0</v>
      </c>
      <c r="I23" s="185">
        <f t="shared" si="2"/>
        <v>0</v>
      </c>
    </row>
    <row r="24" ht="36" customHeight="1" spans="1:9">
      <c r="A24" s="377" t="s">
        <v>199</v>
      </c>
      <c r="B24" s="378"/>
      <c r="C24" s="376"/>
      <c r="D24" s="375" t="str">
        <f t="shared" si="0"/>
        <v/>
      </c>
      <c r="F24" s="185">
        <v>0</v>
      </c>
      <c r="G24" s="367">
        <f t="shared" si="1"/>
        <v>0</v>
      </c>
      <c r="I24" s="185">
        <f t="shared" si="2"/>
        <v>0</v>
      </c>
    </row>
    <row r="25" ht="36" customHeight="1" spans="1:9">
      <c r="A25" s="377" t="s">
        <v>205</v>
      </c>
      <c r="B25" s="378">
        <v>109</v>
      </c>
      <c r="C25" s="376">
        <v>56</v>
      </c>
      <c r="D25" s="375" t="str">
        <f t="shared" si="0"/>
        <v/>
      </c>
      <c r="F25" s="185">
        <v>36</v>
      </c>
      <c r="G25" s="367">
        <f t="shared" si="1"/>
        <v>20</v>
      </c>
      <c r="H25" s="185">
        <v>201</v>
      </c>
      <c r="I25" s="185">
        <f t="shared" si="2"/>
        <v>56</v>
      </c>
    </row>
    <row r="26" ht="36" customHeight="1" spans="1:9">
      <c r="A26" s="372" t="s">
        <v>206</v>
      </c>
      <c r="B26" s="373">
        <f>SUM(B27:B36)</f>
        <v>6375</v>
      </c>
      <c r="C26" s="376">
        <f>SUM(C27:C36)</f>
        <v>6912</v>
      </c>
      <c r="D26" s="375">
        <f t="shared" si="0"/>
        <v>0.084235294117647</v>
      </c>
      <c r="F26" s="185">
        <v>0</v>
      </c>
      <c r="G26" s="367">
        <f t="shared" si="1"/>
        <v>6912</v>
      </c>
      <c r="I26" s="185">
        <f t="shared" si="2"/>
        <v>6912</v>
      </c>
    </row>
    <row r="27" ht="36" customHeight="1" spans="1:9">
      <c r="A27" s="377" t="s">
        <v>190</v>
      </c>
      <c r="B27" s="378">
        <v>4936</v>
      </c>
      <c r="C27" s="376">
        <v>5419</v>
      </c>
      <c r="D27" s="375">
        <f t="shared" si="0"/>
        <v>0.0978525121555915</v>
      </c>
      <c r="F27" s="185">
        <v>4419.04</v>
      </c>
      <c r="G27" s="367">
        <f t="shared" si="1"/>
        <v>999.96</v>
      </c>
      <c r="H27" s="185">
        <v>201</v>
      </c>
      <c r="I27" s="185">
        <f t="shared" si="2"/>
        <v>5419</v>
      </c>
    </row>
    <row r="28" ht="36" customHeight="1" spans="1:9">
      <c r="A28" s="377" t="s">
        <v>191</v>
      </c>
      <c r="B28" s="378"/>
      <c r="C28" s="376"/>
      <c r="D28" s="375" t="str">
        <f t="shared" si="0"/>
        <v/>
      </c>
      <c r="F28" s="185">
        <v>0</v>
      </c>
      <c r="G28" s="367">
        <f t="shared" si="1"/>
        <v>0</v>
      </c>
      <c r="I28" s="185">
        <f t="shared" si="2"/>
        <v>0</v>
      </c>
    </row>
    <row r="29" ht="36" customHeight="1" spans="1:9">
      <c r="A29" s="377" t="s">
        <v>192</v>
      </c>
      <c r="B29" s="378">
        <v>387</v>
      </c>
      <c r="C29" s="376">
        <v>596</v>
      </c>
      <c r="D29" s="375">
        <f t="shared" si="0"/>
        <v>0.540051679586563</v>
      </c>
      <c r="F29" s="185">
        <v>596.35</v>
      </c>
      <c r="G29" s="367">
        <f t="shared" si="1"/>
        <v>-0.350000000000023</v>
      </c>
      <c r="H29" s="185">
        <v>201</v>
      </c>
      <c r="I29" s="185">
        <f t="shared" si="2"/>
        <v>596</v>
      </c>
    </row>
    <row r="30" ht="36" customHeight="1" spans="1:9">
      <c r="A30" s="377" t="s">
        <v>207</v>
      </c>
      <c r="B30" s="378"/>
      <c r="C30" s="376"/>
      <c r="D30" s="375" t="str">
        <f t="shared" si="0"/>
        <v/>
      </c>
      <c r="F30" s="185">
        <v>0</v>
      </c>
      <c r="G30" s="367">
        <f t="shared" si="1"/>
        <v>0</v>
      </c>
      <c r="I30" s="185">
        <f t="shared" si="2"/>
        <v>0</v>
      </c>
    </row>
    <row r="31" ht="36" customHeight="1" spans="1:9">
      <c r="A31" s="377" t="s">
        <v>208</v>
      </c>
      <c r="B31" s="378"/>
      <c r="C31" s="376"/>
      <c r="D31" s="375" t="str">
        <f t="shared" si="0"/>
        <v/>
      </c>
      <c r="F31" s="185">
        <v>0</v>
      </c>
      <c r="G31" s="367">
        <f t="shared" si="1"/>
        <v>0</v>
      </c>
      <c r="I31" s="185">
        <f t="shared" si="2"/>
        <v>0</v>
      </c>
    </row>
    <row r="32" ht="36" customHeight="1" spans="1:9">
      <c r="A32" s="377" t="s">
        <v>209</v>
      </c>
      <c r="B32" s="378"/>
      <c r="C32" s="376"/>
      <c r="D32" s="375" t="str">
        <f t="shared" si="0"/>
        <v/>
      </c>
      <c r="F32" s="185">
        <v>0</v>
      </c>
      <c r="G32" s="367">
        <f t="shared" si="1"/>
        <v>0</v>
      </c>
      <c r="I32" s="185">
        <f t="shared" si="2"/>
        <v>0</v>
      </c>
    </row>
    <row r="33" ht="36" customHeight="1" spans="1:9">
      <c r="A33" s="377" t="s">
        <v>210</v>
      </c>
      <c r="B33" s="378">
        <v>5</v>
      </c>
      <c r="C33" s="376">
        <v>13</v>
      </c>
      <c r="D33" s="375" t="str">
        <f t="shared" si="0"/>
        <v/>
      </c>
      <c r="F33" s="185">
        <v>5</v>
      </c>
      <c r="G33" s="367">
        <f t="shared" si="1"/>
        <v>8</v>
      </c>
      <c r="H33" s="185">
        <v>201</v>
      </c>
      <c r="I33" s="185">
        <f t="shared" si="2"/>
        <v>13</v>
      </c>
    </row>
    <row r="34" ht="36" customHeight="1" spans="1:9">
      <c r="A34" s="377" t="s">
        <v>211</v>
      </c>
      <c r="B34" s="378"/>
      <c r="C34" s="376"/>
      <c r="D34" s="375" t="str">
        <f t="shared" si="0"/>
        <v/>
      </c>
      <c r="F34" s="185">
        <v>0</v>
      </c>
      <c r="G34" s="367">
        <f t="shared" si="1"/>
        <v>0</v>
      </c>
      <c r="I34" s="185">
        <f t="shared" si="2"/>
        <v>0</v>
      </c>
    </row>
    <row r="35" ht="36" customHeight="1" spans="1:9">
      <c r="A35" s="377" t="s">
        <v>199</v>
      </c>
      <c r="B35" s="378"/>
      <c r="C35" s="376">
        <v>78</v>
      </c>
      <c r="D35" s="375" t="str">
        <f t="shared" si="0"/>
        <v/>
      </c>
      <c r="F35" s="185">
        <v>78.4</v>
      </c>
      <c r="G35" s="367">
        <f t="shared" si="1"/>
        <v>-0.400000000000006</v>
      </c>
      <c r="H35" s="185">
        <v>201</v>
      </c>
      <c r="I35" s="185">
        <f t="shared" si="2"/>
        <v>78</v>
      </c>
    </row>
    <row r="36" ht="36" customHeight="1" spans="1:9">
      <c r="A36" s="377" t="s">
        <v>212</v>
      </c>
      <c r="B36" s="378">
        <v>1047</v>
      </c>
      <c r="C36" s="376">
        <v>806</v>
      </c>
      <c r="D36" s="375">
        <f t="shared" si="0"/>
        <v>-0.23018147086915</v>
      </c>
      <c r="F36" s="185">
        <v>296.954</v>
      </c>
      <c r="G36" s="367">
        <f t="shared" si="1"/>
        <v>509.046</v>
      </c>
      <c r="H36" s="185">
        <v>201</v>
      </c>
      <c r="I36" s="185">
        <f t="shared" si="2"/>
        <v>806</v>
      </c>
    </row>
    <row r="37" ht="36" customHeight="1" spans="1:9">
      <c r="A37" s="372" t="s">
        <v>213</v>
      </c>
      <c r="B37" s="373">
        <v>540</v>
      </c>
      <c r="C37" s="376">
        <f>SUM(C38:C47)</f>
        <v>734</v>
      </c>
      <c r="D37" s="375">
        <f t="shared" si="0"/>
        <v>0.359259259259259</v>
      </c>
      <c r="F37" s="185">
        <v>0</v>
      </c>
      <c r="G37" s="367">
        <f t="shared" si="1"/>
        <v>734</v>
      </c>
      <c r="I37" s="185">
        <f t="shared" si="2"/>
        <v>734</v>
      </c>
    </row>
    <row r="38" ht="36" customHeight="1" spans="1:9">
      <c r="A38" s="377" t="s">
        <v>190</v>
      </c>
      <c r="B38" s="378">
        <v>460</v>
      </c>
      <c r="C38" s="376">
        <v>444</v>
      </c>
      <c r="D38" s="375">
        <f t="shared" si="0"/>
        <v>-0.0347826086956522</v>
      </c>
      <c r="F38" s="185">
        <v>444.43</v>
      </c>
      <c r="G38" s="367">
        <f t="shared" si="1"/>
        <v>-0.430000000000007</v>
      </c>
      <c r="H38" s="185">
        <v>201</v>
      </c>
      <c r="I38" s="185">
        <f t="shared" si="2"/>
        <v>444</v>
      </c>
    </row>
    <row r="39" ht="36" customHeight="1" spans="1:9">
      <c r="A39" s="377" t="s">
        <v>191</v>
      </c>
      <c r="B39" s="378"/>
      <c r="C39" s="376"/>
      <c r="D39" s="375" t="str">
        <f t="shared" si="0"/>
        <v/>
      </c>
      <c r="F39" s="185">
        <v>0</v>
      </c>
      <c r="G39" s="367">
        <f t="shared" si="1"/>
        <v>0</v>
      </c>
      <c r="I39" s="185">
        <f t="shared" si="2"/>
        <v>0</v>
      </c>
    </row>
    <row r="40" ht="36" customHeight="1" spans="1:9">
      <c r="A40" s="377" t="s">
        <v>192</v>
      </c>
      <c r="B40" s="378"/>
      <c r="C40" s="376"/>
      <c r="D40" s="375" t="str">
        <f t="shared" si="0"/>
        <v/>
      </c>
      <c r="F40" s="185">
        <v>0</v>
      </c>
      <c r="G40" s="367">
        <f t="shared" si="1"/>
        <v>0</v>
      </c>
      <c r="I40" s="185">
        <f t="shared" si="2"/>
        <v>0</v>
      </c>
    </row>
    <row r="41" ht="36" customHeight="1" spans="1:9">
      <c r="A41" s="377" t="s">
        <v>214</v>
      </c>
      <c r="B41" s="378"/>
      <c r="C41" s="376"/>
      <c r="D41" s="375" t="str">
        <f t="shared" si="0"/>
        <v/>
      </c>
      <c r="F41" s="185">
        <v>0</v>
      </c>
      <c r="G41" s="367">
        <f t="shared" si="1"/>
        <v>0</v>
      </c>
      <c r="I41" s="185">
        <f t="shared" si="2"/>
        <v>0</v>
      </c>
    </row>
    <row r="42" ht="36" customHeight="1" spans="1:9">
      <c r="A42" s="377" t="s">
        <v>215</v>
      </c>
      <c r="B42" s="378">
        <v>10</v>
      </c>
      <c r="C42" s="376"/>
      <c r="D42" s="375" t="str">
        <f t="shared" si="0"/>
        <v/>
      </c>
      <c r="F42" s="185">
        <v>0</v>
      </c>
      <c r="G42" s="367">
        <f t="shared" si="1"/>
        <v>0</v>
      </c>
      <c r="I42" s="185">
        <f t="shared" si="2"/>
        <v>0</v>
      </c>
    </row>
    <row r="43" ht="36" customHeight="1" spans="1:9">
      <c r="A43" s="377" t="s">
        <v>216</v>
      </c>
      <c r="B43" s="378"/>
      <c r="C43" s="376">
        <v>80</v>
      </c>
      <c r="D43" s="375" t="str">
        <f t="shared" si="0"/>
        <v/>
      </c>
      <c r="F43" s="185">
        <v>0</v>
      </c>
      <c r="G43" s="367">
        <f t="shared" si="1"/>
        <v>80</v>
      </c>
      <c r="H43" s="185">
        <v>201</v>
      </c>
      <c r="I43" s="185">
        <f t="shared" si="2"/>
        <v>80</v>
      </c>
    </row>
    <row r="44" ht="36" customHeight="1" spans="1:9">
      <c r="A44" s="377" t="s">
        <v>217</v>
      </c>
      <c r="B44" s="378"/>
      <c r="C44" s="376"/>
      <c r="D44" s="375" t="str">
        <f t="shared" si="0"/>
        <v/>
      </c>
      <c r="F44" s="185">
        <v>0</v>
      </c>
      <c r="G44" s="367">
        <f t="shared" si="1"/>
        <v>0</v>
      </c>
      <c r="I44" s="185">
        <f t="shared" si="2"/>
        <v>0</v>
      </c>
    </row>
    <row r="45" ht="36" customHeight="1" spans="1:9">
      <c r="A45" s="377" t="s">
        <v>218</v>
      </c>
      <c r="B45" s="378"/>
      <c r="C45" s="376"/>
      <c r="D45" s="375" t="str">
        <f t="shared" si="0"/>
        <v/>
      </c>
      <c r="F45" s="185">
        <v>0</v>
      </c>
      <c r="G45" s="367">
        <f t="shared" si="1"/>
        <v>0</v>
      </c>
      <c r="I45" s="185">
        <f t="shared" si="2"/>
        <v>0</v>
      </c>
    </row>
    <row r="46" ht="36" customHeight="1" spans="1:9">
      <c r="A46" s="377" t="s">
        <v>199</v>
      </c>
      <c r="B46" s="378"/>
      <c r="C46" s="376"/>
      <c r="D46" s="375" t="str">
        <f t="shared" si="0"/>
        <v/>
      </c>
      <c r="F46" s="185">
        <v>0</v>
      </c>
      <c r="G46" s="367">
        <f t="shared" si="1"/>
        <v>0</v>
      </c>
      <c r="I46" s="185">
        <f t="shared" si="2"/>
        <v>0</v>
      </c>
    </row>
    <row r="47" ht="36" customHeight="1" spans="1:9">
      <c r="A47" s="377" t="s">
        <v>219</v>
      </c>
      <c r="B47" s="378">
        <v>70</v>
      </c>
      <c r="C47" s="376">
        <v>210</v>
      </c>
      <c r="D47" s="375" t="str">
        <f t="shared" si="0"/>
        <v/>
      </c>
      <c r="F47" s="185">
        <v>210</v>
      </c>
      <c r="G47" s="367">
        <f t="shared" si="1"/>
        <v>0</v>
      </c>
      <c r="H47" s="185">
        <v>201</v>
      </c>
      <c r="I47" s="185">
        <f t="shared" si="2"/>
        <v>210</v>
      </c>
    </row>
    <row r="48" ht="36" customHeight="1" spans="1:9">
      <c r="A48" s="372" t="s">
        <v>220</v>
      </c>
      <c r="B48" s="373">
        <f>SUM(B49:B58)</f>
        <v>602</v>
      </c>
      <c r="C48" s="376">
        <f>SUM(C49:C58)</f>
        <v>537</v>
      </c>
      <c r="D48" s="375">
        <f t="shared" si="0"/>
        <v>-0.10797342192691</v>
      </c>
      <c r="F48" s="185">
        <v>0</v>
      </c>
      <c r="G48" s="367">
        <f t="shared" si="1"/>
        <v>537</v>
      </c>
      <c r="I48" s="185">
        <f t="shared" si="2"/>
        <v>537</v>
      </c>
    </row>
    <row r="49" ht="36" customHeight="1" spans="1:9">
      <c r="A49" s="377" t="s">
        <v>190</v>
      </c>
      <c r="B49" s="378">
        <v>371</v>
      </c>
      <c r="C49" s="376">
        <v>363</v>
      </c>
      <c r="D49" s="375">
        <f t="shared" si="0"/>
        <v>-0.0215633423180593</v>
      </c>
      <c r="F49" s="185">
        <v>362.96</v>
      </c>
      <c r="G49" s="367">
        <f t="shared" si="1"/>
        <v>0.0400000000000205</v>
      </c>
      <c r="H49" s="185">
        <v>201</v>
      </c>
      <c r="I49" s="185">
        <f t="shared" si="2"/>
        <v>363</v>
      </c>
    </row>
    <row r="50" ht="36" customHeight="1" spans="1:9">
      <c r="A50" s="377" t="s">
        <v>191</v>
      </c>
      <c r="B50" s="378"/>
      <c r="C50" s="376"/>
      <c r="D50" s="375" t="str">
        <f t="shared" si="0"/>
        <v/>
      </c>
      <c r="F50" s="185">
        <v>0</v>
      </c>
      <c r="G50" s="367">
        <f t="shared" si="1"/>
        <v>0</v>
      </c>
      <c r="I50" s="185">
        <f t="shared" si="2"/>
        <v>0</v>
      </c>
    </row>
    <row r="51" ht="36" customHeight="1" spans="1:9">
      <c r="A51" s="377" t="s">
        <v>192</v>
      </c>
      <c r="B51" s="378"/>
      <c r="C51" s="376"/>
      <c r="D51" s="375" t="str">
        <f t="shared" si="0"/>
        <v/>
      </c>
      <c r="F51" s="185">
        <v>0</v>
      </c>
      <c r="G51" s="367">
        <f t="shared" si="1"/>
        <v>0</v>
      </c>
      <c r="I51" s="185">
        <f t="shared" si="2"/>
        <v>0</v>
      </c>
    </row>
    <row r="52" ht="36" customHeight="1" spans="1:9">
      <c r="A52" s="377" t="s">
        <v>221</v>
      </c>
      <c r="B52" s="378"/>
      <c r="C52" s="376"/>
      <c r="D52" s="375" t="str">
        <f t="shared" si="0"/>
        <v/>
      </c>
      <c r="F52" s="185">
        <v>0</v>
      </c>
      <c r="G52" s="367">
        <f t="shared" si="1"/>
        <v>0</v>
      </c>
      <c r="I52" s="185">
        <f t="shared" si="2"/>
        <v>0</v>
      </c>
    </row>
    <row r="53" ht="36" customHeight="1" spans="1:9">
      <c r="A53" s="377" t="s">
        <v>222</v>
      </c>
      <c r="B53" s="378"/>
      <c r="C53" s="376"/>
      <c r="D53" s="375" t="str">
        <f t="shared" si="0"/>
        <v/>
      </c>
      <c r="F53" s="185">
        <v>0</v>
      </c>
      <c r="G53" s="367">
        <f t="shared" si="1"/>
        <v>0</v>
      </c>
      <c r="I53" s="185">
        <f t="shared" si="2"/>
        <v>0</v>
      </c>
    </row>
    <row r="54" ht="36" customHeight="1" spans="1:9">
      <c r="A54" s="377" t="s">
        <v>223</v>
      </c>
      <c r="B54" s="378"/>
      <c r="C54" s="376"/>
      <c r="D54" s="375" t="str">
        <f t="shared" si="0"/>
        <v/>
      </c>
      <c r="F54" s="185">
        <v>0</v>
      </c>
      <c r="G54" s="367">
        <f t="shared" si="1"/>
        <v>0</v>
      </c>
      <c r="I54" s="185">
        <f t="shared" si="2"/>
        <v>0</v>
      </c>
    </row>
    <row r="55" ht="36" customHeight="1" spans="1:9">
      <c r="A55" s="377" t="s">
        <v>224</v>
      </c>
      <c r="B55" s="378">
        <v>25</v>
      </c>
      <c r="C55" s="376">
        <v>0</v>
      </c>
      <c r="D55" s="375" t="str">
        <f t="shared" si="0"/>
        <v/>
      </c>
      <c r="F55" s="185">
        <v>0</v>
      </c>
      <c r="G55" s="367">
        <f t="shared" si="1"/>
        <v>0</v>
      </c>
      <c r="I55" s="185">
        <f t="shared" si="2"/>
        <v>0</v>
      </c>
    </row>
    <row r="56" ht="36" customHeight="1" spans="1:9">
      <c r="A56" s="377" t="s">
        <v>225</v>
      </c>
      <c r="B56" s="378">
        <v>106</v>
      </c>
      <c r="C56" s="376">
        <v>174</v>
      </c>
      <c r="D56" s="375">
        <f t="shared" si="0"/>
        <v>0.641509433962264</v>
      </c>
      <c r="F56" s="185">
        <v>174</v>
      </c>
      <c r="G56" s="367">
        <f t="shared" si="1"/>
        <v>0</v>
      </c>
      <c r="H56" s="185">
        <v>201</v>
      </c>
      <c r="I56" s="185">
        <f t="shared" si="2"/>
        <v>174</v>
      </c>
    </row>
    <row r="57" ht="36" customHeight="1" spans="1:9">
      <c r="A57" s="377" t="s">
        <v>199</v>
      </c>
      <c r="B57" s="378"/>
      <c r="C57" s="376"/>
      <c r="D57" s="375" t="str">
        <f t="shared" si="0"/>
        <v/>
      </c>
      <c r="F57" s="185">
        <v>0</v>
      </c>
      <c r="G57" s="367">
        <f t="shared" si="1"/>
        <v>0</v>
      </c>
      <c r="I57" s="185">
        <f t="shared" si="2"/>
        <v>0</v>
      </c>
    </row>
    <row r="58" ht="36" customHeight="1" spans="1:9">
      <c r="A58" s="379" t="s">
        <v>226</v>
      </c>
      <c r="B58" s="378">
        <v>100</v>
      </c>
      <c r="C58" s="376">
        <v>0</v>
      </c>
      <c r="D58" s="375" t="str">
        <f t="shared" si="0"/>
        <v/>
      </c>
      <c r="F58" s="185">
        <v>0</v>
      </c>
      <c r="G58" s="367">
        <f t="shared" si="1"/>
        <v>0</v>
      </c>
      <c r="I58" s="185">
        <f t="shared" si="2"/>
        <v>0</v>
      </c>
    </row>
    <row r="59" ht="36" customHeight="1" spans="1:9">
      <c r="A59" s="372" t="s">
        <v>227</v>
      </c>
      <c r="B59" s="373">
        <f>SUM(B60:B69)</f>
        <v>1944</v>
      </c>
      <c r="C59" s="376">
        <f>SUM(C60:C69)</f>
        <v>1575</v>
      </c>
      <c r="D59" s="375">
        <f t="shared" si="0"/>
        <v>-0.189814814814815</v>
      </c>
      <c r="F59" s="185">
        <v>0</v>
      </c>
      <c r="G59" s="367">
        <f t="shared" si="1"/>
        <v>1575</v>
      </c>
      <c r="I59" s="185">
        <f t="shared" si="2"/>
        <v>1575</v>
      </c>
    </row>
    <row r="60" ht="36" customHeight="1" spans="1:9">
      <c r="A60" s="377" t="s">
        <v>190</v>
      </c>
      <c r="B60" s="378">
        <v>1503</v>
      </c>
      <c r="C60" s="376">
        <v>1353</v>
      </c>
      <c r="D60" s="375">
        <f t="shared" si="0"/>
        <v>-0.0998003992015968</v>
      </c>
      <c r="F60" s="185">
        <v>1352.91</v>
      </c>
      <c r="G60" s="367">
        <f t="shared" si="1"/>
        <v>0.0899999999999181</v>
      </c>
      <c r="H60" s="185">
        <v>201</v>
      </c>
      <c r="I60" s="185">
        <f t="shared" si="2"/>
        <v>1353</v>
      </c>
    </row>
    <row r="61" ht="36" customHeight="1" spans="1:9">
      <c r="A61" s="377" t="s">
        <v>191</v>
      </c>
      <c r="B61" s="378"/>
      <c r="C61" s="376">
        <v>4</v>
      </c>
      <c r="D61" s="375" t="str">
        <f t="shared" si="0"/>
        <v/>
      </c>
      <c r="F61" s="185">
        <v>0</v>
      </c>
      <c r="G61" s="367">
        <f t="shared" si="1"/>
        <v>4</v>
      </c>
      <c r="H61" s="185">
        <v>201</v>
      </c>
      <c r="I61" s="185">
        <f t="shared" si="2"/>
        <v>4</v>
      </c>
    </row>
    <row r="62" ht="36" customHeight="1" spans="1:9">
      <c r="A62" s="377" t="s">
        <v>192</v>
      </c>
      <c r="B62" s="378"/>
      <c r="C62" s="376"/>
      <c r="D62" s="375" t="str">
        <f t="shared" si="0"/>
        <v/>
      </c>
      <c r="F62" s="185">
        <v>0</v>
      </c>
      <c r="G62" s="367">
        <f t="shared" si="1"/>
        <v>0</v>
      </c>
      <c r="I62" s="185">
        <f t="shared" si="2"/>
        <v>0</v>
      </c>
    </row>
    <row r="63" ht="36" customHeight="1" spans="1:9">
      <c r="A63" s="377" t="s">
        <v>228</v>
      </c>
      <c r="B63" s="378"/>
      <c r="C63" s="376"/>
      <c r="D63" s="375" t="str">
        <f t="shared" si="0"/>
        <v/>
      </c>
      <c r="F63" s="185">
        <v>0</v>
      </c>
      <c r="G63" s="367">
        <f t="shared" si="1"/>
        <v>0</v>
      </c>
      <c r="I63" s="185">
        <f t="shared" si="2"/>
        <v>0</v>
      </c>
    </row>
    <row r="64" ht="36" customHeight="1" spans="1:9">
      <c r="A64" s="377" t="s">
        <v>229</v>
      </c>
      <c r="B64" s="378"/>
      <c r="C64" s="376"/>
      <c r="D64" s="375" t="str">
        <f t="shared" si="0"/>
        <v/>
      </c>
      <c r="F64" s="185">
        <v>0</v>
      </c>
      <c r="G64" s="367">
        <f t="shared" si="1"/>
        <v>0</v>
      </c>
      <c r="I64" s="185">
        <f t="shared" si="2"/>
        <v>0</v>
      </c>
    </row>
    <row r="65" ht="36" customHeight="1" spans="1:9">
      <c r="A65" s="377" t="s">
        <v>230</v>
      </c>
      <c r="B65" s="378"/>
      <c r="C65" s="376"/>
      <c r="D65" s="375" t="str">
        <f t="shared" si="0"/>
        <v/>
      </c>
      <c r="F65" s="185">
        <v>0</v>
      </c>
      <c r="G65" s="367">
        <f t="shared" si="1"/>
        <v>0</v>
      </c>
      <c r="I65" s="185">
        <f t="shared" si="2"/>
        <v>0</v>
      </c>
    </row>
    <row r="66" ht="36" customHeight="1" spans="1:9">
      <c r="A66" s="377" t="s">
        <v>231</v>
      </c>
      <c r="B66" s="378"/>
      <c r="C66" s="376">
        <v>150</v>
      </c>
      <c r="D66" s="375" t="str">
        <f t="shared" si="0"/>
        <v/>
      </c>
      <c r="F66" s="185">
        <v>150</v>
      </c>
      <c r="G66" s="367">
        <f t="shared" si="1"/>
        <v>0</v>
      </c>
      <c r="H66" s="185">
        <v>201</v>
      </c>
      <c r="I66" s="185">
        <f t="shared" si="2"/>
        <v>150</v>
      </c>
    </row>
    <row r="67" ht="36" customHeight="1" spans="1:9">
      <c r="A67" s="377" t="s">
        <v>232</v>
      </c>
      <c r="B67" s="378"/>
      <c r="C67" s="376"/>
      <c r="D67" s="375" t="str">
        <f t="shared" si="0"/>
        <v/>
      </c>
      <c r="F67" s="185">
        <v>0</v>
      </c>
      <c r="G67" s="367">
        <f t="shared" si="1"/>
        <v>0</v>
      </c>
      <c r="I67" s="185">
        <f t="shared" si="2"/>
        <v>0</v>
      </c>
    </row>
    <row r="68" ht="36" customHeight="1" spans="1:9">
      <c r="A68" s="377" t="s">
        <v>199</v>
      </c>
      <c r="B68" s="378"/>
      <c r="C68" s="376"/>
      <c r="D68" s="375" t="str">
        <f t="shared" ref="D68:D131" si="3">IF(B68&lt;&gt;0,IF((C68/B68-1)&lt;-30%,"",IF((C68/B68-1)&gt;150%,"",C68/B68-1)),"")</f>
        <v/>
      </c>
      <c r="F68" s="185">
        <v>0</v>
      </c>
      <c r="G68" s="367">
        <f t="shared" ref="G68:G131" si="4">C68-F68</f>
        <v>0</v>
      </c>
      <c r="I68" s="185">
        <f t="shared" ref="I68:I131" si="5">F68+G68</f>
        <v>0</v>
      </c>
    </row>
    <row r="69" ht="36" customHeight="1" spans="1:9">
      <c r="A69" s="377" t="s">
        <v>233</v>
      </c>
      <c r="B69" s="378">
        <v>441</v>
      </c>
      <c r="C69" s="376">
        <v>68</v>
      </c>
      <c r="D69" s="375" t="str">
        <f t="shared" si="3"/>
        <v/>
      </c>
      <c r="F69" s="185">
        <v>65</v>
      </c>
      <c r="G69" s="367">
        <f t="shared" si="4"/>
        <v>3</v>
      </c>
      <c r="H69" s="185">
        <v>201</v>
      </c>
      <c r="I69" s="185">
        <f t="shared" si="5"/>
        <v>68</v>
      </c>
    </row>
    <row r="70" ht="36" customHeight="1" spans="1:9">
      <c r="A70" s="372" t="s">
        <v>234</v>
      </c>
      <c r="B70" s="373">
        <f>SUM(B71:B81)</f>
        <v>264</v>
      </c>
      <c r="C70" s="376">
        <f>SUM(C71:C81)</f>
        <v>111</v>
      </c>
      <c r="D70" s="375" t="str">
        <f t="shared" si="3"/>
        <v/>
      </c>
      <c r="F70" s="185">
        <v>0</v>
      </c>
      <c r="G70" s="367">
        <f t="shared" si="4"/>
        <v>111</v>
      </c>
      <c r="I70" s="185">
        <f t="shared" si="5"/>
        <v>111</v>
      </c>
    </row>
    <row r="71" ht="36" customHeight="1" spans="1:9">
      <c r="A71" s="380" t="s">
        <v>190</v>
      </c>
      <c r="B71" s="378"/>
      <c r="C71" s="376"/>
      <c r="D71" s="375" t="str">
        <f t="shared" si="3"/>
        <v/>
      </c>
      <c r="F71" s="185">
        <v>0</v>
      </c>
      <c r="G71" s="367">
        <f t="shared" si="4"/>
        <v>0</v>
      </c>
      <c r="I71" s="185">
        <f t="shared" si="5"/>
        <v>0</v>
      </c>
    </row>
    <row r="72" ht="36" customHeight="1" spans="1:9">
      <c r="A72" s="377" t="s">
        <v>191</v>
      </c>
      <c r="B72" s="378"/>
      <c r="C72" s="376"/>
      <c r="D72" s="375" t="str">
        <f t="shared" si="3"/>
        <v/>
      </c>
      <c r="F72" s="185">
        <v>0</v>
      </c>
      <c r="G72" s="367">
        <f t="shared" si="4"/>
        <v>0</v>
      </c>
      <c r="I72" s="185">
        <f t="shared" si="5"/>
        <v>0</v>
      </c>
    </row>
    <row r="73" ht="36" customHeight="1" spans="1:9">
      <c r="A73" s="377" t="s">
        <v>192</v>
      </c>
      <c r="B73" s="378"/>
      <c r="C73" s="376"/>
      <c r="D73" s="375" t="str">
        <f t="shared" si="3"/>
        <v/>
      </c>
      <c r="F73" s="185">
        <v>0</v>
      </c>
      <c r="G73" s="367">
        <f t="shared" si="4"/>
        <v>0</v>
      </c>
      <c r="I73" s="185">
        <f t="shared" si="5"/>
        <v>0</v>
      </c>
    </row>
    <row r="74" ht="36" customHeight="1" spans="1:9">
      <c r="A74" s="377" t="s">
        <v>235</v>
      </c>
      <c r="B74" s="378"/>
      <c r="C74" s="376"/>
      <c r="D74" s="375" t="str">
        <f t="shared" si="3"/>
        <v/>
      </c>
      <c r="F74" s="185">
        <v>0</v>
      </c>
      <c r="G74" s="367">
        <f t="shared" si="4"/>
        <v>0</v>
      </c>
      <c r="I74" s="185">
        <f t="shared" si="5"/>
        <v>0</v>
      </c>
    </row>
    <row r="75" ht="36" customHeight="1" spans="1:9">
      <c r="A75" s="377" t="s">
        <v>236</v>
      </c>
      <c r="B75" s="378"/>
      <c r="C75" s="376"/>
      <c r="D75" s="375" t="str">
        <f t="shared" si="3"/>
        <v/>
      </c>
      <c r="F75" s="185">
        <v>0</v>
      </c>
      <c r="G75" s="367">
        <f t="shared" si="4"/>
        <v>0</v>
      </c>
      <c r="I75" s="185">
        <f t="shared" si="5"/>
        <v>0</v>
      </c>
    </row>
    <row r="76" ht="36" customHeight="1" spans="1:9">
      <c r="A76" s="377" t="s">
        <v>237</v>
      </c>
      <c r="B76" s="378"/>
      <c r="C76" s="376"/>
      <c r="D76" s="375" t="str">
        <f t="shared" si="3"/>
        <v/>
      </c>
      <c r="F76" s="185">
        <v>0</v>
      </c>
      <c r="G76" s="367">
        <f t="shared" si="4"/>
        <v>0</v>
      </c>
      <c r="I76" s="185">
        <f t="shared" si="5"/>
        <v>0</v>
      </c>
    </row>
    <row r="77" ht="36" customHeight="1" spans="1:9">
      <c r="A77" s="377" t="s">
        <v>238</v>
      </c>
      <c r="B77" s="378"/>
      <c r="C77" s="376"/>
      <c r="D77" s="375" t="str">
        <f t="shared" si="3"/>
        <v/>
      </c>
      <c r="F77" s="185">
        <v>0</v>
      </c>
      <c r="G77" s="367">
        <f t="shared" si="4"/>
        <v>0</v>
      </c>
      <c r="I77" s="185">
        <f t="shared" si="5"/>
        <v>0</v>
      </c>
    </row>
    <row r="78" ht="36" customHeight="1" spans="1:9">
      <c r="A78" s="377" t="s">
        <v>239</v>
      </c>
      <c r="B78" s="378"/>
      <c r="C78" s="376"/>
      <c r="D78" s="375" t="str">
        <f t="shared" si="3"/>
        <v/>
      </c>
      <c r="F78" s="185">
        <v>0</v>
      </c>
      <c r="G78" s="367">
        <f t="shared" si="4"/>
        <v>0</v>
      </c>
      <c r="I78" s="185">
        <f t="shared" si="5"/>
        <v>0</v>
      </c>
    </row>
    <row r="79" ht="36" customHeight="1" spans="1:9">
      <c r="A79" s="377" t="s">
        <v>231</v>
      </c>
      <c r="B79" s="378"/>
      <c r="C79" s="376"/>
      <c r="D79" s="375" t="str">
        <f t="shared" si="3"/>
        <v/>
      </c>
      <c r="F79" s="185">
        <v>0</v>
      </c>
      <c r="G79" s="367">
        <f t="shared" si="4"/>
        <v>0</v>
      </c>
      <c r="I79" s="185">
        <f t="shared" si="5"/>
        <v>0</v>
      </c>
    </row>
    <row r="80" ht="36" customHeight="1" spans="1:9">
      <c r="A80" s="377" t="s">
        <v>199</v>
      </c>
      <c r="B80" s="378"/>
      <c r="C80" s="376"/>
      <c r="D80" s="375" t="str">
        <f t="shared" si="3"/>
        <v/>
      </c>
      <c r="F80" s="185">
        <v>0</v>
      </c>
      <c r="G80" s="367">
        <f t="shared" si="4"/>
        <v>0</v>
      </c>
      <c r="I80" s="185">
        <f t="shared" si="5"/>
        <v>0</v>
      </c>
    </row>
    <row r="81" ht="36" customHeight="1" spans="1:9">
      <c r="A81" s="377" t="s">
        <v>240</v>
      </c>
      <c r="B81" s="378">
        <v>264</v>
      </c>
      <c r="C81" s="376">
        <v>111</v>
      </c>
      <c r="D81" s="375" t="str">
        <f t="shared" si="3"/>
        <v/>
      </c>
      <c r="F81" s="185">
        <v>110.84</v>
      </c>
      <c r="G81" s="367">
        <f t="shared" si="4"/>
        <v>0.159999999999997</v>
      </c>
      <c r="H81" s="185">
        <v>201</v>
      </c>
      <c r="I81" s="185">
        <f t="shared" si="5"/>
        <v>111</v>
      </c>
    </row>
    <row r="82" ht="36" customHeight="1" spans="1:9">
      <c r="A82" s="372" t="s">
        <v>241</v>
      </c>
      <c r="B82" s="373">
        <f>SUM(B83:B90)</f>
        <v>120</v>
      </c>
      <c r="C82" s="376">
        <f>SUM(C83:C90)</f>
        <v>43</v>
      </c>
      <c r="D82" s="375" t="str">
        <f t="shared" si="3"/>
        <v/>
      </c>
      <c r="F82" s="185">
        <v>0</v>
      </c>
      <c r="G82" s="367">
        <f t="shared" si="4"/>
        <v>43</v>
      </c>
      <c r="I82" s="185">
        <f t="shared" si="5"/>
        <v>43</v>
      </c>
    </row>
    <row r="83" ht="36" customHeight="1" spans="1:9">
      <c r="A83" s="377" t="s">
        <v>190</v>
      </c>
      <c r="B83" s="378">
        <v>37</v>
      </c>
      <c r="C83" s="376">
        <v>40</v>
      </c>
      <c r="D83" s="375">
        <f t="shared" si="3"/>
        <v>0.0810810810810811</v>
      </c>
      <c r="F83" s="185">
        <v>39.6</v>
      </c>
      <c r="G83" s="367">
        <f t="shared" si="4"/>
        <v>0.399999999999999</v>
      </c>
      <c r="H83" s="185">
        <v>201</v>
      </c>
      <c r="I83" s="185">
        <f t="shared" si="5"/>
        <v>40</v>
      </c>
    </row>
    <row r="84" ht="36" customHeight="1" spans="1:9">
      <c r="A84" s="377" t="s">
        <v>191</v>
      </c>
      <c r="B84" s="378"/>
      <c r="C84" s="376"/>
      <c r="D84" s="375" t="str">
        <f t="shared" si="3"/>
        <v/>
      </c>
      <c r="F84" s="185">
        <v>0</v>
      </c>
      <c r="G84" s="367">
        <f t="shared" si="4"/>
        <v>0</v>
      </c>
      <c r="I84" s="185">
        <f t="shared" si="5"/>
        <v>0</v>
      </c>
    </row>
    <row r="85" ht="36" customHeight="1" spans="1:9">
      <c r="A85" s="377" t="s">
        <v>192</v>
      </c>
      <c r="B85" s="378"/>
      <c r="C85" s="376"/>
      <c r="D85" s="375" t="str">
        <f t="shared" si="3"/>
        <v/>
      </c>
      <c r="F85" s="185">
        <v>0</v>
      </c>
      <c r="G85" s="367">
        <f t="shared" si="4"/>
        <v>0</v>
      </c>
      <c r="I85" s="185">
        <f t="shared" si="5"/>
        <v>0</v>
      </c>
    </row>
    <row r="86" ht="36" customHeight="1" spans="1:9">
      <c r="A86" s="377" t="s">
        <v>242</v>
      </c>
      <c r="B86" s="378"/>
      <c r="C86" s="376"/>
      <c r="D86" s="375" t="str">
        <f t="shared" si="3"/>
        <v/>
      </c>
      <c r="F86" s="185">
        <v>0</v>
      </c>
      <c r="G86" s="367">
        <f t="shared" si="4"/>
        <v>0</v>
      </c>
      <c r="I86" s="185">
        <f t="shared" si="5"/>
        <v>0</v>
      </c>
    </row>
    <row r="87" ht="36" customHeight="1" spans="1:9">
      <c r="A87" s="377" t="s">
        <v>243</v>
      </c>
      <c r="B87" s="378"/>
      <c r="C87" s="376"/>
      <c r="D87" s="375" t="str">
        <f t="shared" si="3"/>
        <v/>
      </c>
      <c r="F87" s="185">
        <v>0</v>
      </c>
      <c r="G87" s="367">
        <f t="shared" si="4"/>
        <v>0</v>
      </c>
      <c r="I87" s="185">
        <f t="shared" si="5"/>
        <v>0</v>
      </c>
    </row>
    <row r="88" ht="36" customHeight="1" spans="1:9">
      <c r="A88" s="377" t="s">
        <v>231</v>
      </c>
      <c r="B88" s="378"/>
      <c r="C88" s="376"/>
      <c r="D88" s="375" t="str">
        <f t="shared" si="3"/>
        <v/>
      </c>
      <c r="F88" s="185">
        <v>0</v>
      </c>
      <c r="G88" s="367">
        <f t="shared" si="4"/>
        <v>0</v>
      </c>
      <c r="I88" s="185">
        <f t="shared" si="5"/>
        <v>0</v>
      </c>
    </row>
    <row r="89" ht="36" customHeight="1" spans="1:9">
      <c r="A89" s="377" t="s">
        <v>199</v>
      </c>
      <c r="B89" s="378"/>
      <c r="C89" s="376"/>
      <c r="D89" s="375" t="str">
        <f t="shared" si="3"/>
        <v/>
      </c>
      <c r="F89" s="185">
        <v>0</v>
      </c>
      <c r="G89" s="367">
        <f t="shared" si="4"/>
        <v>0</v>
      </c>
      <c r="I89" s="185">
        <f t="shared" si="5"/>
        <v>0</v>
      </c>
    </row>
    <row r="90" ht="36" customHeight="1" spans="1:9">
      <c r="A90" s="377" t="s">
        <v>244</v>
      </c>
      <c r="B90" s="378">
        <v>83</v>
      </c>
      <c r="C90" s="376">
        <v>3</v>
      </c>
      <c r="D90" s="375" t="str">
        <f t="shared" si="3"/>
        <v/>
      </c>
      <c r="F90" s="185">
        <v>3</v>
      </c>
      <c r="G90" s="367">
        <f t="shared" si="4"/>
        <v>0</v>
      </c>
      <c r="H90" s="185">
        <v>201</v>
      </c>
      <c r="I90" s="185">
        <f t="shared" si="5"/>
        <v>3</v>
      </c>
    </row>
    <row r="91" ht="36" customHeight="1" spans="1:9">
      <c r="A91" s="372" t="s">
        <v>245</v>
      </c>
      <c r="B91" s="378">
        <f>SUM(B92:B103)</f>
        <v>0</v>
      </c>
      <c r="C91" s="376">
        <f>SUM(C92:C103)</f>
        <v>0</v>
      </c>
      <c r="D91" s="375" t="str">
        <f t="shared" si="3"/>
        <v/>
      </c>
      <c r="F91" s="185">
        <v>0</v>
      </c>
      <c r="G91" s="367">
        <f t="shared" si="4"/>
        <v>0</v>
      </c>
      <c r="I91" s="185">
        <f t="shared" si="5"/>
        <v>0</v>
      </c>
    </row>
    <row r="92" ht="36" customHeight="1" spans="1:9">
      <c r="A92" s="380" t="s">
        <v>190</v>
      </c>
      <c r="B92" s="378"/>
      <c r="C92" s="376"/>
      <c r="D92" s="375" t="str">
        <f t="shared" si="3"/>
        <v/>
      </c>
      <c r="F92" s="185">
        <v>0</v>
      </c>
      <c r="G92" s="367">
        <f t="shared" si="4"/>
        <v>0</v>
      </c>
      <c r="I92" s="185">
        <f t="shared" si="5"/>
        <v>0</v>
      </c>
    </row>
    <row r="93" ht="36" customHeight="1" spans="1:9">
      <c r="A93" s="377" t="s">
        <v>191</v>
      </c>
      <c r="B93" s="378"/>
      <c r="C93" s="376"/>
      <c r="D93" s="375" t="str">
        <f t="shared" si="3"/>
        <v/>
      </c>
      <c r="F93" s="185">
        <v>0</v>
      </c>
      <c r="G93" s="367">
        <f t="shared" si="4"/>
        <v>0</v>
      </c>
      <c r="I93" s="185">
        <f t="shared" si="5"/>
        <v>0</v>
      </c>
    </row>
    <row r="94" ht="36" customHeight="1" spans="1:9">
      <c r="A94" s="377" t="s">
        <v>192</v>
      </c>
      <c r="B94" s="378"/>
      <c r="C94" s="376"/>
      <c r="D94" s="375" t="str">
        <f t="shared" si="3"/>
        <v/>
      </c>
      <c r="F94" s="185">
        <v>0</v>
      </c>
      <c r="G94" s="367">
        <f t="shared" si="4"/>
        <v>0</v>
      </c>
      <c r="I94" s="185">
        <f t="shared" si="5"/>
        <v>0</v>
      </c>
    </row>
    <row r="95" ht="36" customHeight="1" spans="1:9">
      <c r="A95" s="381" t="s">
        <v>246</v>
      </c>
      <c r="B95" s="378"/>
      <c r="C95" s="376"/>
      <c r="D95" s="375" t="str">
        <f t="shared" si="3"/>
        <v/>
      </c>
      <c r="F95" s="185">
        <v>0</v>
      </c>
      <c r="G95" s="367">
        <f t="shared" si="4"/>
        <v>0</v>
      </c>
      <c r="I95" s="185">
        <f t="shared" si="5"/>
        <v>0</v>
      </c>
    </row>
    <row r="96" ht="36" customHeight="1" spans="1:9">
      <c r="A96" s="377" t="s">
        <v>247</v>
      </c>
      <c r="B96" s="378"/>
      <c r="C96" s="376"/>
      <c r="D96" s="375" t="str">
        <f t="shared" si="3"/>
        <v/>
      </c>
      <c r="F96" s="185">
        <v>0</v>
      </c>
      <c r="G96" s="367">
        <f t="shared" si="4"/>
        <v>0</v>
      </c>
      <c r="I96" s="185">
        <f t="shared" si="5"/>
        <v>0</v>
      </c>
    </row>
    <row r="97" ht="36" customHeight="1" spans="1:9">
      <c r="A97" s="377" t="s">
        <v>231</v>
      </c>
      <c r="B97" s="378"/>
      <c r="C97" s="376"/>
      <c r="D97" s="375" t="str">
        <f t="shared" si="3"/>
        <v/>
      </c>
      <c r="F97" s="185">
        <v>0</v>
      </c>
      <c r="G97" s="367">
        <f t="shared" si="4"/>
        <v>0</v>
      </c>
      <c r="I97" s="185">
        <f t="shared" si="5"/>
        <v>0</v>
      </c>
    </row>
    <row r="98" ht="36" customHeight="1" spans="1:9">
      <c r="A98" s="377" t="s">
        <v>248</v>
      </c>
      <c r="B98" s="378"/>
      <c r="C98" s="376"/>
      <c r="D98" s="375" t="str">
        <f t="shared" si="3"/>
        <v/>
      </c>
      <c r="F98" s="185">
        <v>0</v>
      </c>
      <c r="G98" s="367">
        <f t="shared" si="4"/>
        <v>0</v>
      </c>
      <c r="I98" s="185">
        <f t="shared" si="5"/>
        <v>0</v>
      </c>
    </row>
    <row r="99" ht="36" customHeight="1" spans="1:9">
      <c r="A99" s="381" t="s">
        <v>249</v>
      </c>
      <c r="B99" s="378"/>
      <c r="C99" s="376"/>
      <c r="D99" s="375" t="str">
        <f t="shared" si="3"/>
        <v/>
      </c>
      <c r="F99" s="185">
        <v>0</v>
      </c>
      <c r="G99" s="367">
        <f t="shared" si="4"/>
        <v>0</v>
      </c>
      <c r="I99" s="185">
        <f t="shared" si="5"/>
        <v>0</v>
      </c>
    </row>
    <row r="100" ht="36" customHeight="1" spans="1:9">
      <c r="A100" s="377" t="s">
        <v>250</v>
      </c>
      <c r="B100" s="378"/>
      <c r="C100" s="376"/>
      <c r="D100" s="375" t="str">
        <f t="shared" si="3"/>
        <v/>
      </c>
      <c r="F100" s="185">
        <v>0</v>
      </c>
      <c r="G100" s="367">
        <f t="shared" si="4"/>
        <v>0</v>
      </c>
      <c r="I100" s="185">
        <f t="shared" si="5"/>
        <v>0</v>
      </c>
    </row>
    <row r="101" ht="36" customHeight="1" spans="1:9">
      <c r="A101" s="377" t="s">
        <v>251</v>
      </c>
      <c r="B101" s="378"/>
      <c r="C101" s="376"/>
      <c r="D101" s="375" t="str">
        <f t="shared" si="3"/>
        <v/>
      </c>
      <c r="F101" s="185">
        <v>0</v>
      </c>
      <c r="G101" s="367">
        <f t="shared" si="4"/>
        <v>0</v>
      </c>
      <c r="I101" s="185">
        <f t="shared" si="5"/>
        <v>0</v>
      </c>
    </row>
    <row r="102" ht="36" customHeight="1" spans="1:9">
      <c r="A102" s="377" t="s">
        <v>199</v>
      </c>
      <c r="B102" s="378"/>
      <c r="C102" s="376"/>
      <c r="D102" s="375" t="str">
        <f t="shared" si="3"/>
        <v/>
      </c>
      <c r="F102" s="185">
        <v>0</v>
      </c>
      <c r="G102" s="367">
        <f t="shared" si="4"/>
        <v>0</v>
      </c>
      <c r="I102" s="185">
        <f t="shared" si="5"/>
        <v>0</v>
      </c>
    </row>
    <row r="103" ht="36" customHeight="1" spans="1:9">
      <c r="A103" s="379" t="s">
        <v>252</v>
      </c>
      <c r="B103" s="378"/>
      <c r="C103" s="376"/>
      <c r="D103" s="375" t="str">
        <f t="shared" si="3"/>
        <v/>
      </c>
      <c r="F103" s="185">
        <v>0</v>
      </c>
      <c r="G103" s="367">
        <f t="shared" si="4"/>
        <v>0</v>
      </c>
      <c r="I103" s="185">
        <f t="shared" si="5"/>
        <v>0</v>
      </c>
    </row>
    <row r="104" ht="36" customHeight="1" spans="1:9">
      <c r="A104" s="372" t="s">
        <v>253</v>
      </c>
      <c r="B104" s="373">
        <f>SUM(B105:B113)</f>
        <v>218</v>
      </c>
      <c r="C104" s="376">
        <f>SUM(C105:C113)</f>
        <v>178</v>
      </c>
      <c r="D104" s="375">
        <f t="shared" si="3"/>
        <v>-0.18348623853211</v>
      </c>
      <c r="F104" s="185">
        <v>0</v>
      </c>
      <c r="G104" s="367">
        <f t="shared" si="4"/>
        <v>178</v>
      </c>
      <c r="I104" s="185">
        <f t="shared" si="5"/>
        <v>178</v>
      </c>
    </row>
    <row r="105" ht="36" customHeight="1" spans="1:9">
      <c r="A105" s="377" t="s">
        <v>190</v>
      </c>
      <c r="B105" s="378">
        <v>140</v>
      </c>
      <c r="C105" s="376">
        <v>141</v>
      </c>
      <c r="D105" s="375">
        <f t="shared" si="3"/>
        <v>0.00714285714285712</v>
      </c>
      <c r="F105" s="185">
        <v>141.14</v>
      </c>
      <c r="G105" s="367">
        <f t="shared" si="4"/>
        <v>-0.139999999999986</v>
      </c>
      <c r="H105" s="185">
        <v>201</v>
      </c>
      <c r="I105" s="185">
        <f t="shared" si="5"/>
        <v>141</v>
      </c>
    </row>
    <row r="106" ht="36" customHeight="1" spans="1:9">
      <c r="A106" s="381" t="s">
        <v>191</v>
      </c>
      <c r="B106" s="378"/>
      <c r="C106" s="376"/>
      <c r="D106" s="375" t="str">
        <f t="shared" si="3"/>
        <v/>
      </c>
      <c r="F106" s="185">
        <v>0</v>
      </c>
      <c r="G106" s="367">
        <f t="shared" si="4"/>
        <v>0</v>
      </c>
      <c r="I106" s="185">
        <f t="shared" si="5"/>
        <v>0</v>
      </c>
    </row>
    <row r="107" ht="36" customHeight="1" spans="1:9">
      <c r="A107" s="377" t="s">
        <v>192</v>
      </c>
      <c r="B107" s="378"/>
      <c r="C107" s="376"/>
      <c r="D107" s="375" t="str">
        <f t="shared" si="3"/>
        <v/>
      </c>
      <c r="F107" s="185">
        <v>0</v>
      </c>
      <c r="G107" s="367">
        <f t="shared" si="4"/>
        <v>0</v>
      </c>
      <c r="I107" s="185">
        <f t="shared" si="5"/>
        <v>0</v>
      </c>
    </row>
    <row r="108" ht="36" customHeight="1" spans="1:9">
      <c r="A108" s="377" t="s">
        <v>254</v>
      </c>
      <c r="B108" s="378"/>
      <c r="C108" s="376">
        <v>20</v>
      </c>
      <c r="D108" s="375" t="str">
        <f t="shared" si="3"/>
        <v/>
      </c>
      <c r="F108" s="185">
        <v>0</v>
      </c>
      <c r="G108" s="367">
        <f t="shared" si="4"/>
        <v>20</v>
      </c>
      <c r="H108" s="185">
        <v>201</v>
      </c>
      <c r="I108" s="185">
        <f t="shared" si="5"/>
        <v>20</v>
      </c>
    </row>
    <row r="109" ht="36" customHeight="1" spans="1:9">
      <c r="A109" s="377" t="s">
        <v>255</v>
      </c>
      <c r="B109" s="378"/>
      <c r="C109" s="376"/>
      <c r="D109" s="375" t="str">
        <f t="shared" si="3"/>
        <v/>
      </c>
      <c r="F109" s="185">
        <v>0</v>
      </c>
      <c r="G109" s="367">
        <f t="shared" si="4"/>
        <v>0</v>
      </c>
      <c r="I109" s="185">
        <f t="shared" si="5"/>
        <v>0</v>
      </c>
    </row>
    <row r="110" ht="36" customHeight="1" spans="1:9">
      <c r="A110" s="377" t="s">
        <v>256</v>
      </c>
      <c r="B110" s="378"/>
      <c r="C110" s="376"/>
      <c r="D110" s="375" t="str">
        <f t="shared" si="3"/>
        <v/>
      </c>
      <c r="F110" s="185">
        <v>0</v>
      </c>
      <c r="G110" s="367">
        <f t="shared" si="4"/>
        <v>0</v>
      </c>
      <c r="I110" s="185">
        <f t="shared" si="5"/>
        <v>0</v>
      </c>
    </row>
    <row r="111" ht="36" customHeight="1" spans="1:9">
      <c r="A111" s="377" t="s">
        <v>257</v>
      </c>
      <c r="B111" s="378"/>
      <c r="C111" s="376"/>
      <c r="D111" s="375" t="str">
        <f t="shared" si="3"/>
        <v/>
      </c>
      <c r="F111" s="185">
        <v>0</v>
      </c>
      <c r="G111" s="367">
        <f t="shared" si="4"/>
        <v>0</v>
      </c>
      <c r="I111" s="185">
        <f t="shared" si="5"/>
        <v>0</v>
      </c>
    </row>
    <row r="112" ht="36" customHeight="1" spans="1:9">
      <c r="A112" s="377" t="s">
        <v>199</v>
      </c>
      <c r="B112" s="378">
        <v>8</v>
      </c>
      <c r="C112" s="376">
        <v>0</v>
      </c>
      <c r="D112" s="375" t="str">
        <f t="shared" si="3"/>
        <v/>
      </c>
      <c r="F112" s="185">
        <v>0</v>
      </c>
      <c r="G112" s="367">
        <f t="shared" si="4"/>
        <v>0</v>
      </c>
      <c r="I112" s="185">
        <f t="shared" si="5"/>
        <v>0</v>
      </c>
    </row>
    <row r="113" ht="36" customHeight="1" spans="1:9">
      <c r="A113" s="377" t="s">
        <v>258</v>
      </c>
      <c r="B113" s="378">
        <v>70</v>
      </c>
      <c r="C113" s="376">
        <v>17</v>
      </c>
      <c r="D113" s="375" t="str">
        <f t="shared" si="3"/>
        <v/>
      </c>
      <c r="F113" s="185">
        <v>5</v>
      </c>
      <c r="G113" s="367">
        <f t="shared" si="4"/>
        <v>12</v>
      </c>
      <c r="H113" s="185">
        <v>201</v>
      </c>
      <c r="I113" s="185">
        <f t="shared" si="5"/>
        <v>17</v>
      </c>
    </row>
    <row r="114" ht="36" customHeight="1" spans="1:9">
      <c r="A114" s="372" t="s">
        <v>259</v>
      </c>
      <c r="B114" s="378">
        <f>SUM(B115:B122)</f>
        <v>1119</v>
      </c>
      <c r="C114" s="376">
        <f>SUM(C115:C122)</f>
        <v>1381</v>
      </c>
      <c r="D114" s="375">
        <f t="shared" si="3"/>
        <v>0.234137622877569</v>
      </c>
      <c r="F114" s="185">
        <v>0</v>
      </c>
      <c r="G114" s="367">
        <f t="shared" si="4"/>
        <v>1381</v>
      </c>
      <c r="I114" s="185">
        <f t="shared" si="5"/>
        <v>1381</v>
      </c>
    </row>
    <row r="115" ht="36" customHeight="1" spans="1:9">
      <c r="A115" s="377" t="s">
        <v>190</v>
      </c>
      <c r="B115" s="378">
        <v>954</v>
      </c>
      <c r="C115" s="376">
        <v>1364</v>
      </c>
      <c r="D115" s="375">
        <f t="shared" si="3"/>
        <v>0.429769392033543</v>
      </c>
      <c r="F115" s="185">
        <v>1363.55</v>
      </c>
      <c r="G115" s="367">
        <f t="shared" si="4"/>
        <v>0.450000000000045</v>
      </c>
      <c r="H115" s="185">
        <v>201</v>
      </c>
      <c r="I115" s="185">
        <f t="shared" si="5"/>
        <v>1364</v>
      </c>
    </row>
    <row r="116" ht="36" customHeight="1" spans="1:9">
      <c r="A116" s="377" t="s">
        <v>191</v>
      </c>
      <c r="B116" s="378"/>
      <c r="C116" s="376"/>
      <c r="D116" s="375" t="str">
        <f t="shared" si="3"/>
        <v/>
      </c>
      <c r="F116" s="185">
        <v>0</v>
      </c>
      <c r="G116" s="367">
        <f t="shared" si="4"/>
        <v>0</v>
      </c>
      <c r="I116" s="185">
        <f t="shared" si="5"/>
        <v>0</v>
      </c>
    </row>
    <row r="117" ht="36" customHeight="1" spans="1:9">
      <c r="A117" s="377" t="s">
        <v>192</v>
      </c>
      <c r="B117" s="378"/>
      <c r="C117" s="376"/>
      <c r="D117" s="375" t="str">
        <f t="shared" si="3"/>
        <v/>
      </c>
      <c r="F117" s="185">
        <v>0</v>
      </c>
      <c r="G117" s="367">
        <f t="shared" si="4"/>
        <v>0</v>
      </c>
      <c r="I117" s="185">
        <f t="shared" si="5"/>
        <v>0</v>
      </c>
    </row>
    <row r="118" ht="36" customHeight="1" spans="1:9">
      <c r="A118" s="377" t="s">
        <v>260</v>
      </c>
      <c r="B118" s="378"/>
      <c r="C118" s="376">
        <v>0</v>
      </c>
      <c r="D118" s="375" t="str">
        <f t="shared" si="3"/>
        <v/>
      </c>
      <c r="F118" s="185">
        <v>0</v>
      </c>
      <c r="G118" s="367">
        <f t="shared" si="4"/>
        <v>0</v>
      </c>
      <c r="I118" s="185">
        <f t="shared" si="5"/>
        <v>0</v>
      </c>
    </row>
    <row r="119" ht="36" customHeight="1" spans="1:9">
      <c r="A119" s="377" t="s">
        <v>261</v>
      </c>
      <c r="B119" s="378"/>
      <c r="C119" s="376"/>
      <c r="D119" s="375" t="str">
        <f t="shared" si="3"/>
        <v/>
      </c>
      <c r="F119" s="185">
        <v>0</v>
      </c>
      <c r="G119" s="367">
        <f t="shared" si="4"/>
        <v>0</v>
      </c>
      <c r="I119" s="185">
        <f t="shared" si="5"/>
        <v>0</v>
      </c>
    </row>
    <row r="120" ht="36" customHeight="1" spans="1:9">
      <c r="A120" s="377" t="s">
        <v>262</v>
      </c>
      <c r="B120" s="378"/>
      <c r="C120" s="376"/>
      <c r="D120" s="375" t="str">
        <f t="shared" si="3"/>
        <v/>
      </c>
      <c r="F120" s="185">
        <v>0</v>
      </c>
      <c r="G120" s="367">
        <f t="shared" si="4"/>
        <v>0</v>
      </c>
      <c r="I120" s="185">
        <f t="shared" si="5"/>
        <v>0</v>
      </c>
    </row>
    <row r="121" ht="36" customHeight="1" spans="1:9">
      <c r="A121" s="377" t="s">
        <v>199</v>
      </c>
      <c r="B121" s="378"/>
      <c r="C121" s="376"/>
      <c r="D121" s="375" t="str">
        <f t="shared" si="3"/>
        <v/>
      </c>
      <c r="F121" s="185">
        <v>0</v>
      </c>
      <c r="G121" s="367">
        <f t="shared" si="4"/>
        <v>0</v>
      </c>
      <c r="I121" s="185">
        <f t="shared" si="5"/>
        <v>0</v>
      </c>
    </row>
    <row r="122" ht="36" customHeight="1" spans="1:9">
      <c r="A122" s="381" t="s">
        <v>263</v>
      </c>
      <c r="B122" s="378">
        <v>165</v>
      </c>
      <c r="C122" s="376">
        <v>17</v>
      </c>
      <c r="D122" s="375" t="str">
        <f t="shared" si="3"/>
        <v/>
      </c>
      <c r="F122" s="185">
        <v>17</v>
      </c>
      <c r="G122" s="367">
        <f t="shared" si="4"/>
        <v>0</v>
      </c>
      <c r="H122" s="185">
        <v>201</v>
      </c>
      <c r="I122" s="185">
        <f t="shared" si="5"/>
        <v>17</v>
      </c>
    </row>
    <row r="123" ht="36" customHeight="1" spans="1:9">
      <c r="A123" s="372" t="s">
        <v>264</v>
      </c>
      <c r="B123" s="378">
        <f>SUM(B124:B133)</f>
        <v>1160</v>
      </c>
      <c r="C123" s="376">
        <f>SUM(C124:C133)</f>
        <v>2297</v>
      </c>
      <c r="D123" s="375">
        <f t="shared" si="3"/>
        <v>0.980172413793103</v>
      </c>
      <c r="F123" s="185">
        <v>0</v>
      </c>
      <c r="G123" s="367">
        <f t="shared" si="4"/>
        <v>2297</v>
      </c>
      <c r="I123" s="185">
        <f t="shared" si="5"/>
        <v>2297</v>
      </c>
    </row>
    <row r="124" ht="36" customHeight="1" spans="1:9">
      <c r="A124" s="377" t="s">
        <v>190</v>
      </c>
      <c r="B124" s="378">
        <v>677</v>
      </c>
      <c r="C124" s="376">
        <v>691</v>
      </c>
      <c r="D124" s="375">
        <f t="shared" si="3"/>
        <v>0.0206794682422451</v>
      </c>
      <c r="F124" s="185">
        <v>691.04</v>
      </c>
      <c r="G124" s="367">
        <f t="shared" si="4"/>
        <v>-0.0399999999999636</v>
      </c>
      <c r="H124" s="185">
        <v>201</v>
      </c>
      <c r="I124" s="185">
        <f t="shared" si="5"/>
        <v>691</v>
      </c>
    </row>
    <row r="125" ht="36" customHeight="1" spans="1:9">
      <c r="A125" s="377" t="s">
        <v>191</v>
      </c>
      <c r="B125" s="378"/>
      <c r="C125" s="376"/>
      <c r="D125" s="375" t="str">
        <f t="shared" si="3"/>
        <v/>
      </c>
      <c r="F125" s="185">
        <v>0</v>
      </c>
      <c r="G125" s="367">
        <f t="shared" si="4"/>
        <v>0</v>
      </c>
      <c r="I125" s="185">
        <f t="shared" si="5"/>
        <v>0</v>
      </c>
    </row>
    <row r="126" ht="36" customHeight="1" spans="1:9">
      <c r="A126" s="377" t="s">
        <v>192</v>
      </c>
      <c r="B126" s="378"/>
      <c r="C126" s="376"/>
      <c r="D126" s="375" t="str">
        <f t="shared" si="3"/>
        <v/>
      </c>
      <c r="F126" s="185">
        <v>0</v>
      </c>
      <c r="G126" s="367">
        <f t="shared" si="4"/>
        <v>0</v>
      </c>
      <c r="I126" s="185">
        <f t="shared" si="5"/>
        <v>0</v>
      </c>
    </row>
    <row r="127" ht="36" customHeight="1" spans="1:9">
      <c r="A127" s="377" t="s">
        <v>265</v>
      </c>
      <c r="B127" s="378"/>
      <c r="C127" s="376"/>
      <c r="D127" s="375" t="str">
        <f t="shared" si="3"/>
        <v/>
      </c>
      <c r="F127" s="185">
        <v>0</v>
      </c>
      <c r="G127" s="367">
        <f t="shared" si="4"/>
        <v>0</v>
      </c>
      <c r="I127" s="185">
        <f t="shared" si="5"/>
        <v>0</v>
      </c>
    </row>
    <row r="128" ht="36" customHeight="1" spans="1:9">
      <c r="A128" s="377" t="s">
        <v>266</v>
      </c>
      <c r="B128" s="378"/>
      <c r="C128" s="376"/>
      <c r="D128" s="375" t="str">
        <f t="shared" si="3"/>
        <v/>
      </c>
      <c r="F128" s="185">
        <v>0</v>
      </c>
      <c r="G128" s="367">
        <f t="shared" si="4"/>
        <v>0</v>
      </c>
      <c r="I128" s="185">
        <f t="shared" si="5"/>
        <v>0</v>
      </c>
    </row>
    <row r="129" ht="36" customHeight="1" spans="1:9">
      <c r="A129" s="377" t="s">
        <v>267</v>
      </c>
      <c r="B129" s="378"/>
      <c r="C129" s="376"/>
      <c r="D129" s="375" t="str">
        <f t="shared" si="3"/>
        <v/>
      </c>
      <c r="F129" s="185">
        <v>0</v>
      </c>
      <c r="G129" s="367">
        <f t="shared" si="4"/>
        <v>0</v>
      </c>
      <c r="I129" s="185">
        <f t="shared" si="5"/>
        <v>0</v>
      </c>
    </row>
    <row r="130" ht="36" customHeight="1" spans="1:9">
      <c r="A130" s="377" t="s">
        <v>268</v>
      </c>
      <c r="B130" s="378"/>
      <c r="C130" s="376"/>
      <c r="D130" s="375" t="str">
        <f t="shared" si="3"/>
        <v/>
      </c>
      <c r="F130" s="185">
        <v>0</v>
      </c>
      <c r="G130" s="367">
        <f t="shared" si="4"/>
        <v>0</v>
      </c>
      <c r="I130" s="185">
        <f t="shared" si="5"/>
        <v>0</v>
      </c>
    </row>
    <row r="131" ht="36" customHeight="1" spans="1:9">
      <c r="A131" s="377" t="s">
        <v>269</v>
      </c>
      <c r="B131" s="378"/>
      <c r="C131" s="376"/>
      <c r="D131" s="375" t="str">
        <f t="shared" si="3"/>
        <v/>
      </c>
      <c r="F131" s="185">
        <v>0</v>
      </c>
      <c r="G131" s="367">
        <f t="shared" si="4"/>
        <v>0</v>
      </c>
      <c r="I131" s="185">
        <f t="shared" si="5"/>
        <v>0</v>
      </c>
    </row>
    <row r="132" ht="36" customHeight="1" spans="1:9">
      <c r="A132" s="377" t="s">
        <v>199</v>
      </c>
      <c r="B132" s="378">
        <v>105</v>
      </c>
      <c r="C132" s="376">
        <v>78</v>
      </c>
      <c r="D132" s="375">
        <f t="shared" ref="D132:D195" si="6">IF(B132&lt;&gt;0,IF((C132/B132-1)&lt;-30%,"",IF((C132/B132-1)&gt;150%,"",C132/B132-1)),"")</f>
        <v>-0.257142857142857</v>
      </c>
      <c r="F132" s="185">
        <v>77.54</v>
      </c>
      <c r="G132" s="367">
        <f t="shared" ref="G132:G195" si="7">C132-F132</f>
        <v>0.459999999999994</v>
      </c>
      <c r="H132" s="185">
        <v>201</v>
      </c>
      <c r="I132" s="185">
        <f t="shared" ref="I132:I195" si="8">F132+G132</f>
        <v>78</v>
      </c>
    </row>
    <row r="133" ht="36" customHeight="1" spans="1:9">
      <c r="A133" s="377" t="s">
        <v>270</v>
      </c>
      <c r="B133" s="378">
        <v>378</v>
      </c>
      <c r="C133" s="376">
        <f>28+1500</f>
        <v>1528</v>
      </c>
      <c r="D133" s="375" t="str">
        <f t="shared" si="6"/>
        <v/>
      </c>
      <c r="F133" s="185">
        <v>28</v>
      </c>
      <c r="G133" s="367">
        <f t="shared" si="7"/>
        <v>1500</v>
      </c>
      <c r="H133" s="185">
        <v>201</v>
      </c>
      <c r="I133" s="185">
        <f t="shared" si="8"/>
        <v>1528</v>
      </c>
    </row>
    <row r="134" ht="36" customHeight="1" spans="1:9">
      <c r="A134" s="372" t="s">
        <v>271</v>
      </c>
      <c r="B134" s="378">
        <f>SUM(B135:B146)</f>
        <v>0</v>
      </c>
      <c r="C134" s="376">
        <f>SUM(C135:C146)</f>
        <v>0</v>
      </c>
      <c r="D134" s="375" t="str">
        <f t="shared" si="6"/>
        <v/>
      </c>
      <c r="F134" s="185">
        <v>0</v>
      </c>
      <c r="G134" s="367">
        <f t="shared" si="7"/>
        <v>0</v>
      </c>
      <c r="I134" s="185">
        <f t="shared" si="8"/>
        <v>0</v>
      </c>
    </row>
    <row r="135" ht="36" customHeight="1" spans="1:9">
      <c r="A135" s="380" t="s">
        <v>190</v>
      </c>
      <c r="B135" s="378"/>
      <c r="C135" s="376"/>
      <c r="D135" s="375" t="str">
        <f t="shared" si="6"/>
        <v/>
      </c>
      <c r="F135" s="185">
        <v>0</v>
      </c>
      <c r="G135" s="367">
        <f t="shared" si="7"/>
        <v>0</v>
      </c>
      <c r="I135" s="185">
        <f t="shared" si="8"/>
        <v>0</v>
      </c>
    </row>
    <row r="136" ht="36" customHeight="1" spans="1:9">
      <c r="A136" s="377" t="s">
        <v>191</v>
      </c>
      <c r="B136" s="378"/>
      <c r="C136" s="376"/>
      <c r="D136" s="375" t="str">
        <f t="shared" si="6"/>
        <v/>
      </c>
      <c r="F136" s="185">
        <v>0</v>
      </c>
      <c r="G136" s="367">
        <f t="shared" si="7"/>
        <v>0</v>
      </c>
      <c r="I136" s="185">
        <f t="shared" si="8"/>
        <v>0</v>
      </c>
    </row>
    <row r="137" ht="36" customHeight="1" spans="1:9">
      <c r="A137" s="377" t="s">
        <v>192</v>
      </c>
      <c r="B137" s="378"/>
      <c r="C137" s="376"/>
      <c r="D137" s="375" t="str">
        <f t="shared" si="6"/>
        <v/>
      </c>
      <c r="F137" s="185">
        <v>0</v>
      </c>
      <c r="G137" s="367">
        <f t="shared" si="7"/>
        <v>0</v>
      </c>
      <c r="I137" s="185">
        <f t="shared" si="8"/>
        <v>0</v>
      </c>
    </row>
    <row r="138" ht="36" customHeight="1" spans="1:9">
      <c r="A138" s="377" t="s">
        <v>272</v>
      </c>
      <c r="B138" s="378"/>
      <c r="C138" s="376"/>
      <c r="D138" s="375" t="str">
        <f t="shared" si="6"/>
        <v/>
      </c>
      <c r="F138" s="185">
        <v>0</v>
      </c>
      <c r="G138" s="367">
        <f t="shared" si="7"/>
        <v>0</v>
      </c>
      <c r="I138" s="185">
        <f t="shared" si="8"/>
        <v>0</v>
      </c>
    </row>
    <row r="139" ht="36" customHeight="1" spans="1:9">
      <c r="A139" s="381" t="s">
        <v>273</v>
      </c>
      <c r="B139" s="378"/>
      <c r="C139" s="376"/>
      <c r="D139" s="375" t="str">
        <f t="shared" si="6"/>
        <v/>
      </c>
      <c r="F139" s="185">
        <v>0</v>
      </c>
      <c r="G139" s="367">
        <f t="shared" si="7"/>
        <v>0</v>
      </c>
      <c r="I139" s="185">
        <f t="shared" si="8"/>
        <v>0</v>
      </c>
    </row>
    <row r="140" ht="36" customHeight="1" spans="1:9">
      <c r="A140" s="381" t="s">
        <v>274</v>
      </c>
      <c r="B140" s="378"/>
      <c r="C140" s="376"/>
      <c r="D140" s="375" t="str">
        <f t="shared" si="6"/>
        <v/>
      </c>
      <c r="F140" s="185">
        <v>0</v>
      </c>
      <c r="G140" s="367">
        <f t="shared" si="7"/>
        <v>0</v>
      </c>
      <c r="I140" s="185">
        <f t="shared" si="8"/>
        <v>0</v>
      </c>
    </row>
    <row r="141" ht="36" customHeight="1" spans="1:9">
      <c r="A141" s="377" t="s">
        <v>275</v>
      </c>
      <c r="B141" s="378"/>
      <c r="C141" s="376"/>
      <c r="D141" s="375" t="str">
        <f t="shared" si="6"/>
        <v/>
      </c>
      <c r="F141" s="185">
        <v>0</v>
      </c>
      <c r="G141" s="367">
        <f t="shared" si="7"/>
        <v>0</v>
      </c>
      <c r="I141" s="185">
        <f t="shared" si="8"/>
        <v>0</v>
      </c>
    </row>
    <row r="142" ht="36" customHeight="1" spans="1:9">
      <c r="A142" s="377" t="s">
        <v>276</v>
      </c>
      <c r="B142" s="378"/>
      <c r="C142" s="376"/>
      <c r="D142" s="375" t="str">
        <f t="shared" si="6"/>
        <v/>
      </c>
      <c r="F142" s="185">
        <v>0</v>
      </c>
      <c r="G142" s="367">
        <f t="shared" si="7"/>
        <v>0</v>
      </c>
      <c r="I142" s="185">
        <f t="shared" si="8"/>
        <v>0</v>
      </c>
    </row>
    <row r="143" ht="36" customHeight="1" spans="1:9">
      <c r="A143" s="381" t="s">
        <v>277</v>
      </c>
      <c r="B143" s="378"/>
      <c r="C143" s="376"/>
      <c r="D143" s="375" t="str">
        <f t="shared" si="6"/>
        <v/>
      </c>
      <c r="F143" s="185">
        <v>0</v>
      </c>
      <c r="G143" s="367">
        <f t="shared" si="7"/>
        <v>0</v>
      </c>
      <c r="I143" s="185">
        <f t="shared" si="8"/>
        <v>0</v>
      </c>
    </row>
    <row r="144" ht="36" customHeight="1" spans="1:9">
      <c r="A144" s="377" t="s">
        <v>278</v>
      </c>
      <c r="B144" s="378"/>
      <c r="C144" s="376"/>
      <c r="D144" s="375" t="str">
        <f t="shared" si="6"/>
        <v/>
      </c>
      <c r="F144" s="185">
        <v>0</v>
      </c>
      <c r="G144" s="367">
        <f t="shared" si="7"/>
        <v>0</v>
      </c>
      <c r="I144" s="185">
        <f t="shared" si="8"/>
        <v>0</v>
      </c>
    </row>
    <row r="145" ht="36" customHeight="1" spans="1:9">
      <c r="A145" s="377" t="s">
        <v>199</v>
      </c>
      <c r="B145" s="378"/>
      <c r="C145" s="376"/>
      <c r="D145" s="375" t="str">
        <f t="shared" si="6"/>
        <v/>
      </c>
      <c r="F145" s="185">
        <v>0</v>
      </c>
      <c r="G145" s="367">
        <f t="shared" si="7"/>
        <v>0</v>
      </c>
      <c r="I145" s="185">
        <f t="shared" si="8"/>
        <v>0</v>
      </c>
    </row>
    <row r="146" ht="36" customHeight="1" spans="1:9">
      <c r="A146" s="379" t="s">
        <v>279</v>
      </c>
      <c r="B146" s="378"/>
      <c r="C146" s="376"/>
      <c r="D146" s="375" t="str">
        <f t="shared" si="6"/>
        <v/>
      </c>
      <c r="F146" s="185">
        <v>0</v>
      </c>
      <c r="G146" s="367">
        <f t="shared" si="7"/>
        <v>0</v>
      </c>
      <c r="I146" s="185">
        <f t="shared" si="8"/>
        <v>0</v>
      </c>
    </row>
    <row r="147" ht="36" customHeight="1" spans="1:9">
      <c r="A147" s="372" t="s">
        <v>280</v>
      </c>
      <c r="B147" s="378">
        <f>SUM(B148:B153)</f>
        <v>312</v>
      </c>
      <c r="C147" s="376">
        <f>SUM(C148:C153)</f>
        <v>180</v>
      </c>
      <c r="D147" s="375" t="str">
        <f t="shared" si="6"/>
        <v/>
      </c>
      <c r="F147" s="185">
        <v>0</v>
      </c>
      <c r="G147" s="367">
        <f t="shared" si="7"/>
        <v>180</v>
      </c>
      <c r="I147" s="185">
        <f t="shared" si="8"/>
        <v>180</v>
      </c>
    </row>
    <row r="148" ht="36" customHeight="1" spans="1:9">
      <c r="A148" s="377" t="s">
        <v>190</v>
      </c>
      <c r="B148" s="378">
        <v>147</v>
      </c>
      <c r="C148" s="376">
        <v>167</v>
      </c>
      <c r="D148" s="375">
        <f t="shared" si="6"/>
        <v>0.136054421768707</v>
      </c>
      <c r="F148" s="185">
        <v>166.51</v>
      </c>
      <c r="G148" s="367">
        <f t="shared" si="7"/>
        <v>0.490000000000009</v>
      </c>
      <c r="H148" s="185">
        <v>201</v>
      </c>
      <c r="I148" s="185">
        <f t="shared" si="8"/>
        <v>167</v>
      </c>
    </row>
    <row r="149" ht="36" customHeight="1" spans="1:9">
      <c r="A149" s="377" t="s">
        <v>191</v>
      </c>
      <c r="B149" s="378"/>
      <c r="C149" s="376">
        <v>3</v>
      </c>
      <c r="D149" s="375" t="str">
        <f t="shared" si="6"/>
        <v/>
      </c>
      <c r="F149" s="185">
        <v>0</v>
      </c>
      <c r="G149" s="367">
        <f t="shared" si="7"/>
        <v>3</v>
      </c>
      <c r="H149" s="185">
        <v>201</v>
      </c>
      <c r="I149" s="185">
        <f t="shared" si="8"/>
        <v>3</v>
      </c>
    </row>
    <row r="150" ht="36" customHeight="1" spans="1:9">
      <c r="A150" s="377" t="s">
        <v>192</v>
      </c>
      <c r="B150" s="378"/>
      <c r="C150" s="376"/>
      <c r="D150" s="375" t="str">
        <f t="shared" si="6"/>
        <v/>
      </c>
      <c r="F150" s="185">
        <v>0</v>
      </c>
      <c r="G150" s="367">
        <f t="shared" si="7"/>
        <v>0</v>
      </c>
      <c r="I150" s="185">
        <f t="shared" si="8"/>
        <v>0</v>
      </c>
    </row>
    <row r="151" ht="36" customHeight="1" spans="1:9">
      <c r="A151" s="377" t="s">
        <v>281</v>
      </c>
      <c r="B151" s="378">
        <v>15</v>
      </c>
      <c r="C151" s="376">
        <v>10</v>
      </c>
      <c r="D151" s="375" t="str">
        <f t="shared" si="6"/>
        <v/>
      </c>
      <c r="F151" s="185">
        <v>10</v>
      </c>
      <c r="G151" s="367">
        <f t="shared" si="7"/>
        <v>0</v>
      </c>
      <c r="H151" s="185">
        <v>201</v>
      </c>
      <c r="I151" s="185">
        <f t="shared" si="8"/>
        <v>10</v>
      </c>
    </row>
    <row r="152" ht="36" customHeight="1" spans="1:9">
      <c r="A152" s="377" t="s">
        <v>199</v>
      </c>
      <c r="B152" s="378"/>
      <c r="C152" s="376"/>
      <c r="D152" s="375" t="str">
        <f t="shared" si="6"/>
        <v/>
      </c>
      <c r="F152" s="185">
        <v>0</v>
      </c>
      <c r="G152" s="367">
        <f t="shared" si="7"/>
        <v>0</v>
      </c>
      <c r="I152" s="185">
        <f t="shared" si="8"/>
        <v>0</v>
      </c>
    </row>
    <row r="153" ht="36" customHeight="1" spans="1:9">
      <c r="A153" s="379" t="s">
        <v>282</v>
      </c>
      <c r="B153" s="378">
        <v>150</v>
      </c>
      <c r="C153" s="376"/>
      <c r="D153" s="375" t="str">
        <f t="shared" si="6"/>
        <v/>
      </c>
      <c r="F153" s="185">
        <v>0</v>
      </c>
      <c r="G153" s="367">
        <f t="shared" si="7"/>
        <v>0</v>
      </c>
      <c r="I153" s="185">
        <f t="shared" si="8"/>
        <v>0</v>
      </c>
    </row>
    <row r="154" ht="36" customHeight="1" spans="1:9">
      <c r="A154" s="372" t="s">
        <v>283</v>
      </c>
      <c r="B154" s="378">
        <f>SUM(B155:B161)</f>
        <v>75</v>
      </c>
      <c r="C154" s="376">
        <f>SUM(C155:C161)</f>
        <v>3</v>
      </c>
      <c r="D154" s="375" t="str">
        <f t="shared" si="6"/>
        <v/>
      </c>
      <c r="F154" s="185">
        <v>0</v>
      </c>
      <c r="G154" s="367">
        <f t="shared" si="7"/>
        <v>3</v>
      </c>
      <c r="I154" s="185">
        <f t="shared" si="8"/>
        <v>3</v>
      </c>
    </row>
    <row r="155" ht="36" customHeight="1" spans="1:9">
      <c r="A155" s="380" t="s">
        <v>190</v>
      </c>
      <c r="B155" s="378">
        <v>52</v>
      </c>
      <c r="C155" s="376">
        <v>0</v>
      </c>
      <c r="D155" s="375" t="str">
        <f t="shared" si="6"/>
        <v/>
      </c>
      <c r="F155" s="185">
        <v>0</v>
      </c>
      <c r="G155" s="367">
        <f t="shared" si="7"/>
        <v>0</v>
      </c>
      <c r="I155" s="185">
        <f t="shared" si="8"/>
        <v>0</v>
      </c>
    </row>
    <row r="156" ht="36" customHeight="1" spans="1:9">
      <c r="A156" s="377" t="s">
        <v>191</v>
      </c>
      <c r="B156" s="378"/>
      <c r="C156" s="376"/>
      <c r="D156" s="375" t="str">
        <f t="shared" si="6"/>
        <v/>
      </c>
      <c r="F156" s="185">
        <v>0</v>
      </c>
      <c r="G156" s="367">
        <f t="shared" si="7"/>
        <v>0</v>
      </c>
      <c r="I156" s="185">
        <f t="shared" si="8"/>
        <v>0</v>
      </c>
    </row>
    <row r="157" ht="36" customHeight="1" spans="1:9">
      <c r="A157" s="377" t="s">
        <v>192</v>
      </c>
      <c r="B157" s="378"/>
      <c r="C157" s="376"/>
      <c r="D157" s="375" t="str">
        <f t="shared" si="6"/>
        <v/>
      </c>
      <c r="F157" s="185">
        <v>0</v>
      </c>
      <c r="G157" s="367">
        <f t="shared" si="7"/>
        <v>0</v>
      </c>
      <c r="I157" s="185">
        <f t="shared" si="8"/>
        <v>0</v>
      </c>
    </row>
    <row r="158" ht="36" customHeight="1" spans="1:9">
      <c r="A158" s="377" t="s">
        <v>284</v>
      </c>
      <c r="B158" s="378"/>
      <c r="C158" s="376"/>
      <c r="D158" s="375" t="str">
        <f t="shared" si="6"/>
        <v/>
      </c>
      <c r="F158" s="185">
        <v>0</v>
      </c>
      <c r="G158" s="367">
        <f t="shared" si="7"/>
        <v>0</v>
      </c>
      <c r="I158" s="185">
        <f t="shared" si="8"/>
        <v>0</v>
      </c>
    </row>
    <row r="159" ht="36" customHeight="1" spans="1:9">
      <c r="A159" s="377" t="s">
        <v>285</v>
      </c>
      <c r="B159" s="378"/>
      <c r="C159" s="376"/>
      <c r="D159" s="375" t="str">
        <f t="shared" si="6"/>
        <v/>
      </c>
      <c r="F159" s="185">
        <v>0</v>
      </c>
      <c r="G159" s="367">
        <f t="shared" si="7"/>
        <v>0</v>
      </c>
      <c r="I159" s="185">
        <f t="shared" si="8"/>
        <v>0</v>
      </c>
    </row>
    <row r="160" ht="36" customHeight="1" spans="1:9">
      <c r="A160" s="377" t="s">
        <v>199</v>
      </c>
      <c r="B160" s="378"/>
      <c r="C160" s="376"/>
      <c r="D160" s="375" t="str">
        <f t="shared" si="6"/>
        <v/>
      </c>
      <c r="F160" s="185">
        <v>0</v>
      </c>
      <c r="G160" s="367">
        <f t="shared" si="7"/>
        <v>0</v>
      </c>
      <c r="I160" s="185">
        <f t="shared" si="8"/>
        <v>0</v>
      </c>
    </row>
    <row r="161" ht="36" customHeight="1" spans="1:9">
      <c r="A161" s="377" t="s">
        <v>286</v>
      </c>
      <c r="B161" s="378">
        <v>23</v>
      </c>
      <c r="C161" s="376">
        <v>3</v>
      </c>
      <c r="D161" s="375" t="str">
        <f t="shared" si="6"/>
        <v/>
      </c>
      <c r="F161" s="185">
        <v>3</v>
      </c>
      <c r="G161" s="367">
        <f t="shared" si="7"/>
        <v>0</v>
      </c>
      <c r="H161" s="185">
        <v>201</v>
      </c>
      <c r="I161" s="185">
        <f t="shared" si="8"/>
        <v>3</v>
      </c>
    </row>
    <row r="162" ht="36" customHeight="1" spans="1:9">
      <c r="A162" s="372" t="s">
        <v>287</v>
      </c>
      <c r="B162" s="378">
        <f>SUM(B163:B167)</f>
        <v>292</v>
      </c>
      <c r="C162" s="376">
        <f>SUM(C163:C167)</f>
        <v>204</v>
      </c>
      <c r="D162" s="375" t="str">
        <f t="shared" si="6"/>
        <v/>
      </c>
      <c r="F162" s="185">
        <v>0</v>
      </c>
      <c r="G162" s="367">
        <f t="shared" si="7"/>
        <v>204</v>
      </c>
      <c r="I162" s="185">
        <f t="shared" si="8"/>
        <v>204</v>
      </c>
    </row>
    <row r="163" ht="36" customHeight="1" spans="1:9">
      <c r="A163" s="377" t="s">
        <v>190</v>
      </c>
      <c r="B163" s="378">
        <v>182</v>
      </c>
      <c r="C163" s="376">
        <v>184</v>
      </c>
      <c r="D163" s="375">
        <f t="shared" si="6"/>
        <v>0.0109890109890109</v>
      </c>
      <c r="F163" s="185">
        <v>184.19</v>
      </c>
      <c r="G163" s="367">
        <f t="shared" si="7"/>
        <v>-0.189999999999998</v>
      </c>
      <c r="H163" s="185">
        <v>201</v>
      </c>
      <c r="I163" s="185">
        <f t="shared" si="8"/>
        <v>184</v>
      </c>
    </row>
    <row r="164" ht="36" customHeight="1" spans="1:9">
      <c r="A164" s="377" t="s">
        <v>191</v>
      </c>
      <c r="B164" s="378"/>
      <c r="C164" s="376"/>
      <c r="D164" s="375" t="str">
        <f t="shared" si="6"/>
        <v/>
      </c>
      <c r="F164" s="185">
        <v>0</v>
      </c>
      <c r="G164" s="367">
        <f t="shared" si="7"/>
        <v>0</v>
      </c>
      <c r="I164" s="185">
        <f t="shared" si="8"/>
        <v>0</v>
      </c>
    </row>
    <row r="165" ht="36" customHeight="1" spans="1:9">
      <c r="A165" s="377" t="s">
        <v>192</v>
      </c>
      <c r="B165" s="378"/>
      <c r="C165" s="376"/>
      <c r="D165" s="375" t="str">
        <f t="shared" si="6"/>
        <v/>
      </c>
      <c r="F165" s="185">
        <v>0</v>
      </c>
      <c r="G165" s="367">
        <f t="shared" si="7"/>
        <v>0</v>
      </c>
      <c r="I165" s="185">
        <f t="shared" si="8"/>
        <v>0</v>
      </c>
    </row>
    <row r="166" ht="36" customHeight="1" spans="1:9">
      <c r="A166" s="377" t="s">
        <v>288</v>
      </c>
      <c r="B166" s="378"/>
      <c r="C166" s="376">
        <v>20</v>
      </c>
      <c r="D166" s="375" t="str">
        <f t="shared" si="6"/>
        <v/>
      </c>
      <c r="F166" s="185">
        <v>10</v>
      </c>
      <c r="G166" s="367">
        <f t="shared" si="7"/>
        <v>10</v>
      </c>
      <c r="H166" s="185">
        <v>201</v>
      </c>
      <c r="I166" s="185">
        <f t="shared" si="8"/>
        <v>20</v>
      </c>
    </row>
    <row r="167" ht="36" customHeight="1" spans="1:9">
      <c r="A167" s="379" t="s">
        <v>289</v>
      </c>
      <c r="B167" s="378">
        <v>110</v>
      </c>
      <c r="C167" s="376"/>
      <c r="D167" s="375" t="str">
        <f t="shared" si="6"/>
        <v/>
      </c>
      <c r="F167" s="185">
        <v>0</v>
      </c>
      <c r="G167" s="367">
        <f t="shared" si="7"/>
        <v>0</v>
      </c>
      <c r="I167" s="185">
        <f t="shared" si="8"/>
        <v>0</v>
      </c>
    </row>
    <row r="168" ht="36" customHeight="1" spans="1:9">
      <c r="A168" s="372" t="s">
        <v>290</v>
      </c>
      <c r="B168" s="378">
        <f>SUM(B169:B174)</f>
        <v>90</v>
      </c>
      <c r="C168" s="376">
        <f>SUM(C169:C174)</f>
        <v>87</v>
      </c>
      <c r="D168" s="375">
        <f t="shared" si="6"/>
        <v>-0.0333333333333333</v>
      </c>
      <c r="F168" s="185">
        <v>0</v>
      </c>
      <c r="G168" s="367">
        <f t="shared" si="7"/>
        <v>87</v>
      </c>
      <c r="I168" s="185">
        <f t="shared" si="8"/>
        <v>87</v>
      </c>
    </row>
    <row r="169" ht="36" customHeight="1" spans="1:9">
      <c r="A169" s="377" t="s">
        <v>190</v>
      </c>
      <c r="B169" s="378">
        <v>67</v>
      </c>
      <c r="C169" s="376">
        <v>82</v>
      </c>
      <c r="D169" s="375">
        <f t="shared" si="6"/>
        <v>0.223880597014925</v>
      </c>
      <c r="F169" s="185">
        <v>81.9</v>
      </c>
      <c r="G169" s="367">
        <f t="shared" si="7"/>
        <v>0.0999999999999943</v>
      </c>
      <c r="H169" s="185">
        <v>201</v>
      </c>
      <c r="I169" s="185">
        <f t="shared" si="8"/>
        <v>82</v>
      </c>
    </row>
    <row r="170" ht="36" customHeight="1" spans="1:9">
      <c r="A170" s="377" t="s">
        <v>191</v>
      </c>
      <c r="B170" s="378"/>
      <c r="C170" s="376"/>
      <c r="D170" s="375" t="str">
        <f t="shared" si="6"/>
        <v/>
      </c>
      <c r="F170" s="185">
        <v>0</v>
      </c>
      <c r="G170" s="367">
        <f t="shared" si="7"/>
        <v>0</v>
      </c>
      <c r="I170" s="185">
        <f t="shared" si="8"/>
        <v>0</v>
      </c>
    </row>
    <row r="171" ht="36" customHeight="1" spans="1:9">
      <c r="A171" s="377" t="s">
        <v>192</v>
      </c>
      <c r="B171" s="378"/>
      <c r="C171" s="376"/>
      <c r="D171" s="375" t="str">
        <f t="shared" si="6"/>
        <v/>
      </c>
      <c r="F171" s="185">
        <v>0</v>
      </c>
      <c r="G171" s="367">
        <f t="shared" si="7"/>
        <v>0</v>
      </c>
      <c r="I171" s="185">
        <f t="shared" si="8"/>
        <v>0</v>
      </c>
    </row>
    <row r="172" ht="36" customHeight="1" spans="1:9">
      <c r="A172" s="377" t="s">
        <v>204</v>
      </c>
      <c r="B172" s="378"/>
      <c r="C172" s="376"/>
      <c r="D172" s="375" t="str">
        <f t="shared" si="6"/>
        <v/>
      </c>
      <c r="F172" s="185">
        <v>0</v>
      </c>
      <c r="G172" s="367">
        <f t="shared" si="7"/>
        <v>0</v>
      </c>
      <c r="I172" s="185">
        <f t="shared" si="8"/>
        <v>0</v>
      </c>
    </row>
    <row r="173" ht="36" customHeight="1" spans="1:9">
      <c r="A173" s="377" t="s">
        <v>199</v>
      </c>
      <c r="B173" s="378"/>
      <c r="C173" s="376"/>
      <c r="D173" s="375" t="str">
        <f t="shared" si="6"/>
        <v/>
      </c>
      <c r="F173" s="185">
        <v>0</v>
      </c>
      <c r="G173" s="367">
        <f t="shared" si="7"/>
        <v>0</v>
      </c>
      <c r="I173" s="185">
        <f t="shared" si="8"/>
        <v>0</v>
      </c>
    </row>
    <row r="174" ht="36" customHeight="1" spans="1:9">
      <c r="A174" s="377" t="s">
        <v>291</v>
      </c>
      <c r="B174" s="378">
        <v>23</v>
      </c>
      <c r="C174" s="376">
        <v>5</v>
      </c>
      <c r="D174" s="375" t="str">
        <f t="shared" si="6"/>
        <v/>
      </c>
      <c r="F174" s="185">
        <v>3</v>
      </c>
      <c r="G174" s="367">
        <f t="shared" si="7"/>
        <v>2</v>
      </c>
      <c r="H174" s="185">
        <v>201</v>
      </c>
      <c r="I174" s="185">
        <f t="shared" si="8"/>
        <v>5</v>
      </c>
    </row>
    <row r="175" ht="36" customHeight="1" spans="1:9">
      <c r="A175" s="372" t="s">
        <v>292</v>
      </c>
      <c r="B175" s="378">
        <f>SUM(B176:B181)</f>
        <v>731</v>
      </c>
      <c r="C175" s="376">
        <f>SUM(C176:C181)</f>
        <v>632</v>
      </c>
      <c r="D175" s="375">
        <f t="shared" si="6"/>
        <v>-0.135430916552668</v>
      </c>
      <c r="F175" s="185">
        <v>0</v>
      </c>
      <c r="G175" s="367">
        <f t="shared" si="7"/>
        <v>632</v>
      </c>
      <c r="I175" s="185">
        <f t="shared" si="8"/>
        <v>632</v>
      </c>
    </row>
    <row r="176" ht="36" customHeight="1" spans="1:9">
      <c r="A176" s="377" t="s">
        <v>190</v>
      </c>
      <c r="B176" s="378">
        <v>403</v>
      </c>
      <c r="C176" s="376">
        <v>396</v>
      </c>
      <c r="D176" s="375">
        <f t="shared" si="6"/>
        <v>-0.0173697270471465</v>
      </c>
      <c r="F176" s="185">
        <v>396.01</v>
      </c>
      <c r="G176" s="367">
        <f t="shared" si="7"/>
        <v>-0.00999999999999091</v>
      </c>
      <c r="H176" s="185">
        <v>201</v>
      </c>
      <c r="I176" s="185">
        <f t="shared" si="8"/>
        <v>396</v>
      </c>
    </row>
    <row r="177" ht="36" customHeight="1" spans="1:9">
      <c r="A177" s="377" t="s">
        <v>191</v>
      </c>
      <c r="B177" s="378"/>
      <c r="C177" s="376">
        <v>119</v>
      </c>
      <c r="D177" s="375" t="str">
        <f t="shared" si="6"/>
        <v/>
      </c>
      <c r="F177" s="185">
        <v>0</v>
      </c>
      <c r="G177" s="367">
        <f t="shared" si="7"/>
        <v>119</v>
      </c>
      <c r="H177" s="185">
        <v>201</v>
      </c>
      <c r="I177" s="185">
        <f t="shared" si="8"/>
        <v>119</v>
      </c>
    </row>
    <row r="178" ht="36" customHeight="1" spans="1:9">
      <c r="A178" s="377" t="s">
        <v>192</v>
      </c>
      <c r="B178" s="378"/>
      <c r="C178" s="376"/>
      <c r="D178" s="375" t="str">
        <f t="shared" si="6"/>
        <v/>
      </c>
      <c r="F178" s="185">
        <v>0</v>
      </c>
      <c r="G178" s="367">
        <f t="shared" si="7"/>
        <v>0</v>
      </c>
      <c r="I178" s="185">
        <f t="shared" si="8"/>
        <v>0</v>
      </c>
    </row>
    <row r="179" ht="36" customHeight="1" spans="1:9">
      <c r="A179" s="377" t="s">
        <v>293</v>
      </c>
      <c r="B179" s="378"/>
      <c r="C179" s="376"/>
      <c r="D179" s="375" t="str">
        <f t="shared" si="6"/>
        <v/>
      </c>
      <c r="F179" s="185">
        <v>0</v>
      </c>
      <c r="G179" s="367">
        <f t="shared" si="7"/>
        <v>0</v>
      </c>
      <c r="I179" s="185">
        <f t="shared" si="8"/>
        <v>0</v>
      </c>
    </row>
    <row r="180" ht="36" customHeight="1" spans="1:9">
      <c r="A180" s="377" t="s">
        <v>199</v>
      </c>
      <c r="B180" s="378"/>
      <c r="C180" s="376"/>
      <c r="D180" s="375" t="str">
        <f t="shared" si="6"/>
        <v/>
      </c>
      <c r="F180" s="185">
        <v>0</v>
      </c>
      <c r="G180" s="367">
        <f t="shared" si="7"/>
        <v>0</v>
      </c>
      <c r="I180" s="185">
        <f t="shared" si="8"/>
        <v>0</v>
      </c>
    </row>
    <row r="181" ht="36" customHeight="1" spans="1:9">
      <c r="A181" s="377" t="s">
        <v>294</v>
      </c>
      <c r="B181" s="378">
        <v>328</v>
      </c>
      <c r="C181" s="376">
        <v>117</v>
      </c>
      <c r="D181" s="375" t="str">
        <f t="shared" si="6"/>
        <v/>
      </c>
      <c r="F181" s="185">
        <v>15</v>
      </c>
      <c r="G181" s="367">
        <f t="shared" si="7"/>
        <v>102</v>
      </c>
      <c r="H181" s="185">
        <v>201</v>
      </c>
      <c r="I181" s="185">
        <f t="shared" si="8"/>
        <v>117</v>
      </c>
    </row>
    <row r="182" ht="36" customHeight="1" spans="1:9">
      <c r="A182" s="372" t="s">
        <v>295</v>
      </c>
      <c r="B182" s="378">
        <f>SUM(B183:B188)</f>
        <v>2242</v>
      </c>
      <c r="C182" s="376">
        <f>SUM(C183:C188)</f>
        <v>1814</v>
      </c>
      <c r="D182" s="375">
        <f t="shared" si="6"/>
        <v>-0.190900981266726</v>
      </c>
      <c r="F182" s="185">
        <v>0</v>
      </c>
      <c r="G182" s="367">
        <f t="shared" si="7"/>
        <v>1814</v>
      </c>
      <c r="I182" s="185">
        <f t="shared" si="8"/>
        <v>1814</v>
      </c>
    </row>
    <row r="183" ht="36" customHeight="1" spans="1:9">
      <c r="A183" s="377" t="s">
        <v>190</v>
      </c>
      <c r="B183" s="378">
        <v>1341</v>
      </c>
      <c r="C183" s="376">
        <v>1367</v>
      </c>
      <c r="D183" s="375">
        <f t="shared" si="6"/>
        <v>0.0193885160328113</v>
      </c>
      <c r="F183" s="185">
        <v>1366.91</v>
      </c>
      <c r="G183" s="367">
        <f t="shared" si="7"/>
        <v>0.0899999999999181</v>
      </c>
      <c r="H183" s="185">
        <v>201</v>
      </c>
      <c r="I183" s="185">
        <f t="shared" si="8"/>
        <v>1367</v>
      </c>
    </row>
    <row r="184" ht="36" customHeight="1" spans="1:9">
      <c r="A184" s="377" t="s">
        <v>191</v>
      </c>
      <c r="B184" s="378"/>
      <c r="C184" s="376"/>
      <c r="D184" s="375" t="str">
        <f t="shared" si="6"/>
        <v/>
      </c>
      <c r="F184" s="185">
        <v>0</v>
      </c>
      <c r="G184" s="367">
        <f t="shared" si="7"/>
        <v>0</v>
      </c>
      <c r="I184" s="185">
        <f t="shared" si="8"/>
        <v>0</v>
      </c>
    </row>
    <row r="185" ht="36" customHeight="1" spans="1:9">
      <c r="A185" s="377" t="s">
        <v>192</v>
      </c>
      <c r="B185" s="378"/>
      <c r="C185" s="376"/>
      <c r="D185" s="375" t="str">
        <f t="shared" si="6"/>
        <v/>
      </c>
      <c r="F185" s="185">
        <v>0</v>
      </c>
      <c r="G185" s="367">
        <f t="shared" si="7"/>
        <v>0</v>
      </c>
      <c r="I185" s="185">
        <f t="shared" si="8"/>
        <v>0</v>
      </c>
    </row>
    <row r="186" ht="36" customHeight="1" spans="1:9">
      <c r="A186" s="377" t="s">
        <v>296</v>
      </c>
      <c r="B186" s="378"/>
      <c r="C186" s="376">
        <v>20</v>
      </c>
      <c r="D186" s="375" t="str">
        <f t="shared" si="6"/>
        <v/>
      </c>
      <c r="F186" s="185">
        <v>0</v>
      </c>
      <c r="G186" s="367">
        <f t="shared" si="7"/>
        <v>20</v>
      </c>
      <c r="H186" s="185">
        <v>201</v>
      </c>
      <c r="I186" s="185">
        <f t="shared" si="8"/>
        <v>20</v>
      </c>
    </row>
    <row r="187" ht="36" customHeight="1" spans="1:9">
      <c r="A187" s="377" t="s">
        <v>199</v>
      </c>
      <c r="B187" s="378"/>
      <c r="C187" s="376"/>
      <c r="D187" s="375" t="str">
        <f t="shared" si="6"/>
        <v/>
      </c>
      <c r="F187" s="185">
        <v>0</v>
      </c>
      <c r="G187" s="367">
        <f t="shared" si="7"/>
        <v>0</v>
      </c>
      <c r="I187" s="185">
        <f t="shared" si="8"/>
        <v>0</v>
      </c>
    </row>
    <row r="188" ht="36" customHeight="1" spans="1:9">
      <c r="A188" s="377" t="s">
        <v>297</v>
      </c>
      <c r="B188" s="378">
        <v>901</v>
      </c>
      <c r="C188" s="376">
        <v>427</v>
      </c>
      <c r="D188" s="375" t="str">
        <f t="shared" si="6"/>
        <v/>
      </c>
      <c r="F188" s="185">
        <v>427</v>
      </c>
      <c r="G188" s="367">
        <f t="shared" si="7"/>
        <v>0</v>
      </c>
      <c r="H188" s="185">
        <v>201</v>
      </c>
      <c r="I188" s="185">
        <f t="shared" si="8"/>
        <v>427</v>
      </c>
    </row>
    <row r="189" ht="36" customHeight="1" spans="1:9">
      <c r="A189" s="372" t="s">
        <v>298</v>
      </c>
      <c r="B189" s="378">
        <f>SUM(B190:B195)</f>
        <v>636</v>
      </c>
      <c r="C189" s="376">
        <f>SUM(C190:C195)</f>
        <v>512</v>
      </c>
      <c r="D189" s="375">
        <f t="shared" si="6"/>
        <v>-0.194968553459119</v>
      </c>
      <c r="F189" s="185">
        <v>0</v>
      </c>
      <c r="G189" s="367">
        <f t="shared" si="7"/>
        <v>512</v>
      </c>
      <c r="I189" s="185">
        <f t="shared" si="8"/>
        <v>512</v>
      </c>
    </row>
    <row r="190" ht="36" customHeight="1" spans="1:9">
      <c r="A190" s="377" t="s">
        <v>190</v>
      </c>
      <c r="B190" s="378">
        <v>201</v>
      </c>
      <c r="C190" s="376">
        <v>330</v>
      </c>
      <c r="D190" s="375">
        <f t="shared" si="6"/>
        <v>0.641791044776119</v>
      </c>
      <c r="F190" s="185">
        <v>329.95</v>
      </c>
      <c r="G190" s="367">
        <f t="shared" si="7"/>
        <v>0.0500000000000114</v>
      </c>
      <c r="H190" s="185">
        <v>201</v>
      </c>
      <c r="I190" s="185">
        <f t="shared" si="8"/>
        <v>330</v>
      </c>
    </row>
    <row r="191" ht="36" customHeight="1" spans="1:9">
      <c r="A191" s="377" t="s">
        <v>191</v>
      </c>
      <c r="B191" s="378"/>
      <c r="C191" s="376">
        <v>15</v>
      </c>
      <c r="D191" s="375" t="str">
        <f t="shared" si="6"/>
        <v/>
      </c>
      <c r="F191" s="185">
        <v>0</v>
      </c>
      <c r="G191" s="367">
        <f t="shared" si="7"/>
        <v>15</v>
      </c>
      <c r="H191" s="185">
        <v>201</v>
      </c>
      <c r="I191" s="185">
        <f t="shared" si="8"/>
        <v>15</v>
      </c>
    </row>
    <row r="192" ht="36" customHeight="1" spans="1:9">
      <c r="A192" s="377" t="s">
        <v>192</v>
      </c>
      <c r="B192" s="378"/>
      <c r="C192" s="376"/>
      <c r="D192" s="375" t="str">
        <f t="shared" si="6"/>
        <v/>
      </c>
      <c r="F192" s="185">
        <v>0</v>
      </c>
      <c r="G192" s="367">
        <f t="shared" si="7"/>
        <v>0</v>
      </c>
      <c r="I192" s="185">
        <f t="shared" si="8"/>
        <v>0</v>
      </c>
    </row>
    <row r="193" ht="36" customHeight="1" spans="1:9">
      <c r="A193" s="377" t="s">
        <v>299</v>
      </c>
      <c r="B193" s="378"/>
      <c r="C193" s="376"/>
      <c r="D193" s="375" t="str">
        <f t="shared" si="6"/>
        <v/>
      </c>
      <c r="F193" s="185">
        <v>0</v>
      </c>
      <c r="G193" s="367">
        <f t="shared" si="7"/>
        <v>0</v>
      </c>
      <c r="I193" s="185">
        <f t="shared" si="8"/>
        <v>0</v>
      </c>
    </row>
    <row r="194" ht="36" customHeight="1" spans="1:9">
      <c r="A194" s="377" t="s">
        <v>199</v>
      </c>
      <c r="B194" s="378"/>
      <c r="C194" s="376"/>
      <c r="D194" s="375" t="str">
        <f t="shared" si="6"/>
        <v/>
      </c>
      <c r="F194" s="185">
        <v>0</v>
      </c>
      <c r="G194" s="367">
        <f t="shared" si="7"/>
        <v>0</v>
      </c>
      <c r="I194" s="185">
        <f t="shared" si="8"/>
        <v>0</v>
      </c>
    </row>
    <row r="195" ht="36" customHeight="1" spans="1:9">
      <c r="A195" s="377" t="s">
        <v>300</v>
      </c>
      <c r="B195" s="378">
        <v>435</v>
      </c>
      <c r="C195" s="376">
        <v>167</v>
      </c>
      <c r="D195" s="375" t="str">
        <f t="shared" si="6"/>
        <v/>
      </c>
      <c r="F195" s="185">
        <v>156</v>
      </c>
      <c r="G195" s="367">
        <f t="shared" si="7"/>
        <v>11</v>
      </c>
      <c r="H195" s="185">
        <v>201</v>
      </c>
      <c r="I195" s="185">
        <f t="shared" si="8"/>
        <v>167</v>
      </c>
    </row>
    <row r="196" ht="36" customHeight="1" spans="1:9">
      <c r="A196" s="382" t="s">
        <v>301</v>
      </c>
      <c r="B196" s="378">
        <f>SUM(B197:B202)</f>
        <v>491</v>
      </c>
      <c r="C196" s="376">
        <f>SUM(C197:C202)</f>
        <v>342</v>
      </c>
      <c r="D196" s="375" t="str">
        <f t="shared" ref="D196:D259" si="9">IF(B196&lt;&gt;0,IF((C196/B196-1)&lt;-30%,"",IF((C196/B196-1)&gt;150%,"",C196/B196-1)),"")</f>
        <v/>
      </c>
      <c r="F196" s="185">
        <v>0</v>
      </c>
      <c r="G196" s="367">
        <f t="shared" ref="G196:G259" si="10">C196-F196</f>
        <v>342</v>
      </c>
      <c r="I196" s="185">
        <f t="shared" ref="I196:I259" si="11">F196+G196</f>
        <v>342</v>
      </c>
    </row>
    <row r="197" ht="36" customHeight="1" spans="1:9">
      <c r="A197" s="377" t="s">
        <v>190</v>
      </c>
      <c r="B197" s="378">
        <v>271</v>
      </c>
      <c r="C197" s="376">
        <v>309</v>
      </c>
      <c r="D197" s="375">
        <f t="shared" si="9"/>
        <v>0.140221402214022</v>
      </c>
      <c r="F197" s="185">
        <v>309.27</v>
      </c>
      <c r="G197" s="367">
        <f t="shared" si="10"/>
        <v>-0.269999999999982</v>
      </c>
      <c r="H197" s="185">
        <v>201</v>
      </c>
      <c r="I197" s="185">
        <f t="shared" si="11"/>
        <v>309</v>
      </c>
    </row>
    <row r="198" ht="36" customHeight="1" spans="1:9">
      <c r="A198" s="377" t="s">
        <v>191</v>
      </c>
      <c r="B198" s="378"/>
      <c r="C198" s="376">
        <v>8</v>
      </c>
      <c r="D198" s="375" t="str">
        <f t="shared" si="9"/>
        <v/>
      </c>
      <c r="F198" s="185">
        <v>0</v>
      </c>
      <c r="G198" s="367">
        <f t="shared" si="10"/>
        <v>8</v>
      </c>
      <c r="H198" s="185">
        <v>201</v>
      </c>
      <c r="I198" s="185">
        <f t="shared" si="11"/>
        <v>8</v>
      </c>
    </row>
    <row r="199" ht="36" customHeight="1" spans="1:9">
      <c r="A199" s="377" t="s">
        <v>192</v>
      </c>
      <c r="B199" s="378"/>
      <c r="C199" s="376"/>
      <c r="D199" s="375" t="str">
        <f t="shared" si="9"/>
        <v/>
      </c>
      <c r="F199" s="185">
        <v>0</v>
      </c>
      <c r="G199" s="367">
        <f t="shared" si="10"/>
        <v>0</v>
      </c>
      <c r="I199" s="185">
        <f t="shared" si="11"/>
        <v>0</v>
      </c>
    </row>
    <row r="200" ht="36" customHeight="1" spans="1:9">
      <c r="A200" s="383" t="s">
        <v>302</v>
      </c>
      <c r="B200" s="378"/>
      <c r="C200" s="376"/>
      <c r="D200" s="375" t="str">
        <f t="shared" si="9"/>
        <v/>
      </c>
      <c r="F200" s="185">
        <v>0</v>
      </c>
      <c r="G200" s="367">
        <f t="shared" si="10"/>
        <v>0</v>
      </c>
      <c r="I200" s="185">
        <f t="shared" si="11"/>
        <v>0</v>
      </c>
    </row>
    <row r="201" ht="36" customHeight="1" spans="1:9">
      <c r="A201" s="377" t="s">
        <v>199</v>
      </c>
      <c r="B201" s="378"/>
      <c r="C201" s="376"/>
      <c r="D201" s="375" t="str">
        <f t="shared" si="9"/>
        <v/>
      </c>
      <c r="F201" s="185">
        <v>0</v>
      </c>
      <c r="G201" s="367">
        <f t="shared" si="10"/>
        <v>0</v>
      </c>
      <c r="I201" s="185">
        <f t="shared" si="11"/>
        <v>0</v>
      </c>
    </row>
    <row r="202" ht="36" customHeight="1" spans="1:9">
      <c r="A202" s="377" t="s">
        <v>303</v>
      </c>
      <c r="B202" s="378">
        <v>220</v>
      </c>
      <c r="C202" s="376">
        <v>25</v>
      </c>
      <c r="D202" s="375" t="str">
        <f t="shared" si="9"/>
        <v/>
      </c>
      <c r="F202" s="185">
        <v>25</v>
      </c>
      <c r="G202" s="367">
        <f t="shared" si="10"/>
        <v>0</v>
      </c>
      <c r="H202" s="185">
        <v>201</v>
      </c>
      <c r="I202" s="185">
        <f t="shared" si="11"/>
        <v>25</v>
      </c>
    </row>
    <row r="203" ht="36" customHeight="1" spans="1:9">
      <c r="A203" s="372" t="s">
        <v>304</v>
      </c>
      <c r="B203" s="378">
        <f>SUM(B204:B210)</f>
        <v>120</v>
      </c>
      <c r="C203" s="376">
        <f>SUM(C204:C210)</f>
        <v>186</v>
      </c>
      <c r="D203" s="375">
        <f t="shared" si="9"/>
        <v>0.55</v>
      </c>
      <c r="F203" s="185">
        <v>0</v>
      </c>
      <c r="G203" s="367">
        <f t="shared" si="10"/>
        <v>186</v>
      </c>
      <c r="I203" s="185">
        <f t="shared" si="11"/>
        <v>186</v>
      </c>
    </row>
    <row r="204" ht="36" customHeight="1" spans="1:9">
      <c r="A204" s="377" t="s">
        <v>190</v>
      </c>
      <c r="B204" s="378">
        <v>76</v>
      </c>
      <c r="C204" s="376">
        <v>149</v>
      </c>
      <c r="D204" s="375">
        <f t="shared" si="9"/>
        <v>0.960526315789474</v>
      </c>
      <c r="F204" s="185">
        <v>148.54</v>
      </c>
      <c r="G204" s="367">
        <f t="shared" si="10"/>
        <v>0.460000000000008</v>
      </c>
      <c r="H204" s="185">
        <v>201</v>
      </c>
      <c r="I204" s="185">
        <f t="shared" si="11"/>
        <v>149</v>
      </c>
    </row>
    <row r="205" ht="36" customHeight="1" spans="1:9">
      <c r="A205" s="377" t="s">
        <v>191</v>
      </c>
      <c r="B205" s="378"/>
      <c r="C205" s="376"/>
      <c r="D205" s="375" t="str">
        <f t="shared" si="9"/>
        <v/>
      </c>
      <c r="F205" s="185">
        <v>0</v>
      </c>
      <c r="G205" s="367">
        <f t="shared" si="10"/>
        <v>0</v>
      </c>
      <c r="I205" s="185">
        <f t="shared" si="11"/>
        <v>0</v>
      </c>
    </row>
    <row r="206" ht="36" customHeight="1" spans="1:9">
      <c r="A206" s="377" t="s">
        <v>192</v>
      </c>
      <c r="B206" s="378"/>
      <c r="C206" s="376"/>
      <c r="D206" s="375" t="str">
        <f t="shared" si="9"/>
        <v/>
      </c>
      <c r="F206" s="185">
        <v>0</v>
      </c>
      <c r="G206" s="367">
        <f t="shared" si="10"/>
        <v>0</v>
      </c>
      <c r="I206" s="185">
        <f t="shared" si="11"/>
        <v>0</v>
      </c>
    </row>
    <row r="207" ht="36" customHeight="1" spans="1:9">
      <c r="A207" s="377" t="s">
        <v>305</v>
      </c>
      <c r="B207" s="378">
        <v>36</v>
      </c>
      <c r="C207" s="376">
        <v>9</v>
      </c>
      <c r="D207" s="375" t="str">
        <f t="shared" si="9"/>
        <v/>
      </c>
      <c r="F207" s="185">
        <v>5.54</v>
      </c>
      <c r="G207" s="367">
        <f t="shared" si="10"/>
        <v>3.46</v>
      </c>
      <c r="H207" s="185">
        <v>201</v>
      </c>
      <c r="I207" s="185">
        <f t="shared" si="11"/>
        <v>9</v>
      </c>
    </row>
    <row r="208" ht="36" customHeight="1" spans="1:9">
      <c r="A208" s="377" t="s">
        <v>306</v>
      </c>
      <c r="B208" s="378"/>
      <c r="C208" s="376">
        <v>0</v>
      </c>
      <c r="D208" s="375" t="str">
        <f t="shared" si="9"/>
        <v/>
      </c>
      <c r="F208" s="185">
        <v>0</v>
      </c>
      <c r="G208" s="367">
        <f t="shared" si="10"/>
        <v>0</v>
      </c>
      <c r="I208" s="185">
        <f t="shared" si="11"/>
        <v>0</v>
      </c>
    </row>
    <row r="209" ht="36" customHeight="1" spans="1:9">
      <c r="A209" s="377" t="s">
        <v>199</v>
      </c>
      <c r="B209" s="378"/>
      <c r="C209" s="376"/>
      <c r="D209" s="375" t="str">
        <f t="shared" si="9"/>
        <v/>
      </c>
      <c r="F209" s="185">
        <v>0</v>
      </c>
      <c r="G209" s="367">
        <f t="shared" si="10"/>
        <v>0</v>
      </c>
      <c r="I209" s="185">
        <f t="shared" si="11"/>
        <v>0</v>
      </c>
    </row>
    <row r="210" ht="36" customHeight="1" spans="1:9">
      <c r="A210" s="377" t="s">
        <v>307</v>
      </c>
      <c r="B210" s="378">
        <v>8</v>
      </c>
      <c r="C210" s="376">
        <v>28</v>
      </c>
      <c r="D210" s="375" t="str">
        <f t="shared" si="9"/>
        <v/>
      </c>
      <c r="F210" s="185">
        <v>10</v>
      </c>
      <c r="G210" s="367">
        <f t="shared" si="10"/>
        <v>18</v>
      </c>
      <c r="H210" s="185">
        <v>201</v>
      </c>
      <c r="I210" s="185">
        <f t="shared" si="11"/>
        <v>28</v>
      </c>
    </row>
    <row r="211" ht="36" customHeight="1" spans="1:9">
      <c r="A211" s="372" t="s">
        <v>308</v>
      </c>
      <c r="B211" s="378">
        <f>SUM(B212:B216)</f>
        <v>0</v>
      </c>
      <c r="C211" s="376">
        <f>SUM(C212:C216)</f>
        <v>0</v>
      </c>
      <c r="D211" s="375" t="str">
        <f t="shared" si="9"/>
        <v/>
      </c>
      <c r="F211" s="185">
        <v>0</v>
      </c>
      <c r="G211" s="367">
        <f t="shared" si="10"/>
        <v>0</v>
      </c>
      <c r="I211" s="185">
        <f t="shared" si="11"/>
        <v>0</v>
      </c>
    </row>
    <row r="212" ht="36" customHeight="1" spans="1:9">
      <c r="A212" s="380" t="s">
        <v>190</v>
      </c>
      <c r="B212" s="378"/>
      <c r="C212" s="376"/>
      <c r="D212" s="375" t="str">
        <f t="shared" si="9"/>
        <v/>
      </c>
      <c r="F212" s="185">
        <v>0</v>
      </c>
      <c r="G212" s="367">
        <f t="shared" si="10"/>
        <v>0</v>
      </c>
      <c r="I212" s="185">
        <f t="shared" si="11"/>
        <v>0</v>
      </c>
    </row>
    <row r="213" ht="36" customHeight="1" spans="1:9">
      <c r="A213" s="377" t="s">
        <v>191</v>
      </c>
      <c r="B213" s="378"/>
      <c r="C213" s="376"/>
      <c r="D213" s="375" t="str">
        <f t="shared" si="9"/>
        <v/>
      </c>
      <c r="F213" s="185">
        <v>0</v>
      </c>
      <c r="G213" s="367">
        <f t="shared" si="10"/>
        <v>0</v>
      </c>
      <c r="I213" s="185">
        <f t="shared" si="11"/>
        <v>0</v>
      </c>
    </row>
    <row r="214" ht="36" customHeight="1" spans="1:9">
      <c r="A214" s="377" t="s">
        <v>192</v>
      </c>
      <c r="B214" s="378"/>
      <c r="C214" s="376"/>
      <c r="D214" s="375" t="str">
        <f t="shared" si="9"/>
        <v/>
      </c>
      <c r="F214" s="185">
        <v>0</v>
      </c>
      <c r="G214" s="367">
        <f t="shared" si="10"/>
        <v>0</v>
      </c>
      <c r="I214" s="185">
        <f t="shared" si="11"/>
        <v>0</v>
      </c>
    </row>
    <row r="215" ht="36" customHeight="1" spans="1:9">
      <c r="A215" s="377" t="s">
        <v>199</v>
      </c>
      <c r="B215" s="378"/>
      <c r="C215" s="376"/>
      <c r="D215" s="375" t="str">
        <f t="shared" si="9"/>
        <v/>
      </c>
      <c r="F215" s="185">
        <v>0</v>
      </c>
      <c r="G215" s="367">
        <f t="shared" si="10"/>
        <v>0</v>
      </c>
      <c r="I215" s="185">
        <f t="shared" si="11"/>
        <v>0</v>
      </c>
    </row>
    <row r="216" ht="36" customHeight="1" spans="1:9">
      <c r="A216" s="379" t="s">
        <v>309</v>
      </c>
      <c r="B216" s="378"/>
      <c r="C216" s="376"/>
      <c r="D216" s="375" t="str">
        <f t="shared" si="9"/>
        <v/>
      </c>
      <c r="F216" s="185">
        <v>0</v>
      </c>
      <c r="G216" s="367">
        <f t="shared" si="10"/>
        <v>0</v>
      </c>
      <c r="I216" s="185">
        <f t="shared" si="11"/>
        <v>0</v>
      </c>
    </row>
    <row r="217" ht="36" customHeight="1" spans="1:9">
      <c r="A217" s="372" t="s">
        <v>310</v>
      </c>
      <c r="B217" s="378">
        <f>SUM(B218:B222)</f>
        <v>933</v>
      </c>
      <c r="C217" s="376">
        <f>SUM(C218:C222)</f>
        <v>650</v>
      </c>
      <c r="D217" s="375" t="str">
        <f t="shared" si="9"/>
        <v/>
      </c>
      <c r="F217" s="185">
        <v>0</v>
      </c>
      <c r="G217" s="367">
        <f t="shared" si="10"/>
        <v>650</v>
      </c>
      <c r="I217" s="185">
        <f t="shared" si="11"/>
        <v>650</v>
      </c>
    </row>
    <row r="218" ht="36" customHeight="1" spans="1:9">
      <c r="A218" s="377" t="s">
        <v>190</v>
      </c>
      <c r="B218" s="378">
        <v>469</v>
      </c>
      <c r="C218" s="376">
        <v>433</v>
      </c>
      <c r="D218" s="375">
        <f t="shared" si="9"/>
        <v>-0.0767590618336887</v>
      </c>
      <c r="F218" s="185">
        <v>433.11</v>
      </c>
      <c r="G218" s="367">
        <f t="shared" si="10"/>
        <v>-0.110000000000014</v>
      </c>
      <c r="H218" s="185">
        <v>201</v>
      </c>
      <c r="I218" s="185">
        <f t="shared" si="11"/>
        <v>433</v>
      </c>
    </row>
    <row r="219" ht="36" customHeight="1" spans="1:9">
      <c r="A219" s="377" t="s">
        <v>191</v>
      </c>
      <c r="B219" s="378"/>
      <c r="C219" s="376"/>
      <c r="D219" s="375" t="str">
        <f t="shared" si="9"/>
        <v/>
      </c>
      <c r="F219" s="185">
        <v>0</v>
      </c>
      <c r="G219" s="367">
        <f t="shared" si="10"/>
        <v>0</v>
      </c>
      <c r="I219" s="185">
        <f t="shared" si="11"/>
        <v>0</v>
      </c>
    </row>
    <row r="220" ht="36" customHeight="1" spans="1:9">
      <c r="A220" s="377" t="s">
        <v>192</v>
      </c>
      <c r="B220" s="378"/>
      <c r="C220" s="376"/>
      <c r="D220" s="375" t="str">
        <f t="shared" si="9"/>
        <v/>
      </c>
      <c r="F220" s="185">
        <v>0</v>
      </c>
      <c r="G220" s="367">
        <f t="shared" si="10"/>
        <v>0</v>
      </c>
      <c r="I220" s="185">
        <f t="shared" si="11"/>
        <v>0</v>
      </c>
    </row>
    <row r="221" ht="36" customHeight="1" spans="1:9">
      <c r="A221" s="377" t="s">
        <v>199</v>
      </c>
      <c r="B221" s="378"/>
      <c r="C221" s="376"/>
      <c r="D221" s="375" t="str">
        <f t="shared" si="9"/>
        <v/>
      </c>
      <c r="F221" s="185">
        <v>0</v>
      </c>
      <c r="G221" s="367">
        <f t="shared" si="10"/>
        <v>0</v>
      </c>
      <c r="I221" s="185">
        <f t="shared" si="11"/>
        <v>0</v>
      </c>
    </row>
    <row r="222" ht="36" customHeight="1" spans="1:9">
      <c r="A222" s="377" t="s">
        <v>311</v>
      </c>
      <c r="B222" s="378">
        <v>464</v>
      </c>
      <c r="C222" s="376">
        <v>217</v>
      </c>
      <c r="D222" s="375" t="str">
        <f t="shared" si="9"/>
        <v/>
      </c>
      <c r="F222" s="185">
        <v>217</v>
      </c>
      <c r="G222" s="367">
        <f t="shared" si="10"/>
        <v>0</v>
      </c>
      <c r="H222" s="185">
        <v>201</v>
      </c>
      <c r="I222" s="185">
        <f t="shared" si="11"/>
        <v>217</v>
      </c>
    </row>
    <row r="223" ht="36" customHeight="1" spans="1:9">
      <c r="A223" s="372" t="s">
        <v>312</v>
      </c>
      <c r="B223" s="378">
        <f>SUM(B224:B229)</f>
        <v>0</v>
      </c>
      <c r="C223" s="376">
        <f>SUM(C224:C229)</f>
        <v>0</v>
      </c>
      <c r="D223" s="375" t="str">
        <f t="shared" si="9"/>
        <v/>
      </c>
      <c r="F223" s="185">
        <v>0</v>
      </c>
      <c r="G223" s="367">
        <f t="shared" si="10"/>
        <v>0</v>
      </c>
      <c r="I223" s="185">
        <f t="shared" si="11"/>
        <v>0</v>
      </c>
    </row>
    <row r="224" ht="36" customHeight="1" spans="1:9">
      <c r="A224" s="377" t="s">
        <v>190</v>
      </c>
      <c r="B224" s="378"/>
      <c r="C224" s="376"/>
      <c r="D224" s="375" t="str">
        <f t="shared" si="9"/>
        <v/>
      </c>
      <c r="F224" s="185">
        <v>0</v>
      </c>
      <c r="G224" s="367">
        <f t="shared" si="10"/>
        <v>0</v>
      </c>
      <c r="I224" s="185">
        <f t="shared" si="11"/>
        <v>0</v>
      </c>
    </row>
    <row r="225" ht="36" customHeight="1" spans="1:9">
      <c r="A225" s="377" t="s">
        <v>191</v>
      </c>
      <c r="B225" s="378"/>
      <c r="C225" s="376"/>
      <c r="D225" s="375" t="str">
        <f t="shared" si="9"/>
        <v/>
      </c>
      <c r="F225" s="185">
        <v>0</v>
      </c>
      <c r="G225" s="367">
        <f t="shared" si="10"/>
        <v>0</v>
      </c>
      <c r="I225" s="185">
        <f t="shared" si="11"/>
        <v>0</v>
      </c>
    </row>
    <row r="226" ht="36" customHeight="1" spans="1:9">
      <c r="A226" s="377" t="s">
        <v>192</v>
      </c>
      <c r="B226" s="378"/>
      <c r="C226" s="376"/>
      <c r="D226" s="375" t="str">
        <f t="shared" si="9"/>
        <v/>
      </c>
      <c r="F226" s="185">
        <v>0</v>
      </c>
      <c r="G226" s="367">
        <f t="shared" si="10"/>
        <v>0</v>
      </c>
      <c r="I226" s="185">
        <f t="shared" si="11"/>
        <v>0</v>
      </c>
    </row>
    <row r="227" ht="36" customHeight="1" spans="1:9">
      <c r="A227" s="383" t="s">
        <v>313</v>
      </c>
      <c r="B227" s="378"/>
      <c r="C227" s="376"/>
      <c r="D227" s="375" t="str">
        <f t="shared" si="9"/>
        <v/>
      </c>
      <c r="F227" s="185">
        <v>0</v>
      </c>
      <c r="G227" s="367">
        <f t="shared" si="10"/>
        <v>0</v>
      </c>
      <c r="I227" s="185">
        <f t="shared" si="11"/>
        <v>0</v>
      </c>
    </row>
    <row r="228" ht="36" customHeight="1" spans="1:9">
      <c r="A228" s="377" t="s">
        <v>199</v>
      </c>
      <c r="B228" s="378"/>
      <c r="C228" s="376"/>
      <c r="D228" s="375" t="str">
        <f t="shared" si="9"/>
        <v/>
      </c>
      <c r="F228" s="185">
        <v>0</v>
      </c>
      <c r="G228" s="367">
        <f t="shared" si="10"/>
        <v>0</v>
      </c>
      <c r="I228" s="185">
        <f t="shared" si="11"/>
        <v>0</v>
      </c>
    </row>
    <row r="229" ht="36" customHeight="1" spans="1:9">
      <c r="A229" s="379" t="s">
        <v>314</v>
      </c>
      <c r="B229" s="378"/>
      <c r="C229" s="376"/>
      <c r="D229" s="375" t="str">
        <f t="shared" si="9"/>
        <v/>
      </c>
      <c r="F229" s="185">
        <v>0</v>
      </c>
      <c r="G229" s="367">
        <f t="shared" si="10"/>
        <v>0</v>
      </c>
      <c r="I229" s="185">
        <f t="shared" si="11"/>
        <v>0</v>
      </c>
    </row>
    <row r="230" ht="36" customHeight="1" spans="1:9">
      <c r="A230" s="372" t="s">
        <v>315</v>
      </c>
      <c r="B230" s="378">
        <f>SUM(B231:B244)</f>
        <v>1448</v>
      </c>
      <c r="C230" s="376">
        <f>SUM(C231:C244)</f>
        <v>1202</v>
      </c>
      <c r="D230" s="375">
        <f t="shared" si="9"/>
        <v>-0.169889502762431</v>
      </c>
      <c r="F230" s="185">
        <v>0</v>
      </c>
      <c r="G230" s="367">
        <f t="shared" si="10"/>
        <v>1202</v>
      </c>
      <c r="I230" s="185">
        <f t="shared" si="11"/>
        <v>1202</v>
      </c>
    </row>
    <row r="231" ht="36" customHeight="1" spans="1:9">
      <c r="A231" s="377" t="s">
        <v>190</v>
      </c>
      <c r="B231" s="378">
        <v>1155</v>
      </c>
      <c r="C231" s="376">
        <v>1027</v>
      </c>
      <c r="D231" s="375">
        <f t="shared" si="9"/>
        <v>-0.110822510822511</v>
      </c>
      <c r="F231" s="185">
        <v>1027.44</v>
      </c>
      <c r="G231" s="367">
        <f t="shared" si="10"/>
        <v>-0.440000000000055</v>
      </c>
      <c r="H231" s="185">
        <v>201</v>
      </c>
      <c r="I231" s="185">
        <f t="shared" si="11"/>
        <v>1027</v>
      </c>
    </row>
    <row r="232" ht="36" customHeight="1" spans="1:9">
      <c r="A232" s="381" t="s">
        <v>191</v>
      </c>
      <c r="B232" s="378"/>
      <c r="C232" s="376"/>
      <c r="D232" s="375" t="str">
        <f t="shared" si="9"/>
        <v/>
      </c>
      <c r="F232" s="185">
        <v>0</v>
      </c>
      <c r="G232" s="367">
        <f t="shared" si="10"/>
        <v>0</v>
      </c>
      <c r="I232" s="185">
        <f t="shared" si="11"/>
        <v>0</v>
      </c>
    </row>
    <row r="233" ht="36" customHeight="1" spans="1:9">
      <c r="A233" s="377" t="s">
        <v>192</v>
      </c>
      <c r="B233" s="378"/>
      <c r="C233" s="376"/>
      <c r="D233" s="375" t="str">
        <f t="shared" si="9"/>
        <v/>
      </c>
      <c r="F233" s="185">
        <v>0</v>
      </c>
      <c r="G233" s="367">
        <f t="shared" si="10"/>
        <v>0</v>
      </c>
      <c r="I233" s="185">
        <f t="shared" si="11"/>
        <v>0</v>
      </c>
    </row>
    <row r="234" ht="36" customHeight="1" spans="1:9">
      <c r="A234" s="377" t="s">
        <v>316</v>
      </c>
      <c r="B234" s="378">
        <v>20</v>
      </c>
      <c r="C234" s="376">
        <v>50</v>
      </c>
      <c r="D234" s="375">
        <f t="shared" si="9"/>
        <v>1.5</v>
      </c>
      <c r="F234" s="185">
        <v>30</v>
      </c>
      <c r="G234" s="367">
        <f t="shared" si="10"/>
        <v>20</v>
      </c>
      <c r="H234" s="185">
        <v>201</v>
      </c>
      <c r="I234" s="185">
        <f t="shared" si="11"/>
        <v>50</v>
      </c>
    </row>
    <row r="235" ht="36" customHeight="1" spans="1:9">
      <c r="A235" s="377" t="s">
        <v>317</v>
      </c>
      <c r="B235" s="378"/>
      <c r="C235" s="376">
        <v>14</v>
      </c>
      <c r="D235" s="375" t="str">
        <f t="shared" si="9"/>
        <v/>
      </c>
      <c r="F235" s="185">
        <v>9</v>
      </c>
      <c r="G235" s="367">
        <f t="shared" si="10"/>
        <v>5</v>
      </c>
      <c r="H235" s="185">
        <v>201</v>
      </c>
      <c r="I235" s="185">
        <f t="shared" si="11"/>
        <v>14</v>
      </c>
    </row>
    <row r="236" ht="36" customHeight="1" spans="1:9">
      <c r="A236" s="381" t="s">
        <v>231</v>
      </c>
      <c r="B236" s="378"/>
      <c r="C236" s="376"/>
      <c r="D236" s="375" t="str">
        <f t="shared" si="9"/>
        <v/>
      </c>
      <c r="F236" s="185">
        <v>0</v>
      </c>
      <c r="G236" s="367">
        <f t="shared" si="10"/>
        <v>0</v>
      </c>
      <c r="I236" s="185">
        <f t="shared" si="11"/>
        <v>0</v>
      </c>
    </row>
    <row r="237" ht="36" customHeight="1" spans="1:9">
      <c r="A237" s="377" t="s">
        <v>318</v>
      </c>
      <c r="B237" s="378"/>
      <c r="C237" s="376"/>
      <c r="D237" s="375" t="str">
        <f t="shared" si="9"/>
        <v/>
      </c>
      <c r="F237" s="185">
        <v>0</v>
      </c>
      <c r="G237" s="367">
        <f t="shared" si="10"/>
        <v>0</v>
      </c>
      <c r="I237" s="185">
        <f t="shared" si="11"/>
        <v>0</v>
      </c>
    </row>
    <row r="238" ht="36" customHeight="1" spans="1:9">
      <c r="A238" s="377" t="s">
        <v>319</v>
      </c>
      <c r="B238" s="378"/>
      <c r="C238" s="376"/>
      <c r="D238" s="375" t="str">
        <f t="shared" si="9"/>
        <v/>
      </c>
      <c r="F238" s="185">
        <v>0</v>
      </c>
      <c r="G238" s="367">
        <f t="shared" si="10"/>
        <v>0</v>
      </c>
      <c r="I238" s="185">
        <f t="shared" si="11"/>
        <v>0</v>
      </c>
    </row>
    <row r="239" ht="36" customHeight="1" spans="1:9">
      <c r="A239" s="377" t="s">
        <v>320</v>
      </c>
      <c r="B239" s="378"/>
      <c r="C239" s="376"/>
      <c r="D239" s="375" t="str">
        <f t="shared" si="9"/>
        <v/>
      </c>
      <c r="F239" s="185">
        <v>0</v>
      </c>
      <c r="G239" s="367">
        <f t="shared" si="10"/>
        <v>0</v>
      </c>
      <c r="I239" s="185">
        <f t="shared" si="11"/>
        <v>0</v>
      </c>
    </row>
    <row r="240" ht="36" customHeight="1" spans="1:9">
      <c r="A240" s="377" t="s">
        <v>321</v>
      </c>
      <c r="B240" s="378"/>
      <c r="C240" s="376"/>
      <c r="D240" s="375" t="str">
        <f t="shared" si="9"/>
        <v/>
      </c>
      <c r="F240" s="185">
        <v>0</v>
      </c>
      <c r="G240" s="367">
        <f t="shared" si="10"/>
        <v>0</v>
      </c>
      <c r="I240" s="185">
        <f t="shared" si="11"/>
        <v>0</v>
      </c>
    </row>
    <row r="241" ht="36" customHeight="1" spans="1:9">
      <c r="A241" s="383" t="s">
        <v>322</v>
      </c>
      <c r="B241" s="378"/>
      <c r="C241" s="376"/>
      <c r="D241" s="375" t="str">
        <f t="shared" si="9"/>
        <v/>
      </c>
      <c r="F241" s="185">
        <v>0</v>
      </c>
      <c r="G241" s="367">
        <f t="shared" si="10"/>
        <v>0</v>
      </c>
      <c r="I241" s="185">
        <f t="shared" si="11"/>
        <v>0</v>
      </c>
    </row>
    <row r="242" ht="36" customHeight="1" spans="1:9">
      <c r="A242" s="383" t="s">
        <v>323</v>
      </c>
      <c r="B242" s="378"/>
      <c r="C242" s="376"/>
      <c r="D242" s="375" t="str">
        <f t="shared" si="9"/>
        <v/>
      </c>
      <c r="F242" s="185">
        <v>0</v>
      </c>
      <c r="G242" s="367">
        <f t="shared" si="10"/>
        <v>0</v>
      </c>
      <c r="I242" s="185">
        <f t="shared" si="11"/>
        <v>0</v>
      </c>
    </row>
    <row r="243" ht="36" customHeight="1" spans="1:9">
      <c r="A243" s="377" t="s">
        <v>199</v>
      </c>
      <c r="B243" s="378"/>
      <c r="C243" s="376"/>
      <c r="D243" s="375" t="str">
        <f t="shared" si="9"/>
        <v/>
      </c>
      <c r="F243" s="185">
        <v>0</v>
      </c>
      <c r="G243" s="367">
        <f t="shared" si="10"/>
        <v>0</v>
      </c>
      <c r="I243" s="185">
        <f t="shared" si="11"/>
        <v>0</v>
      </c>
    </row>
    <row r="244" ht="36" customHeight="1" spans="1:9">
      <c r="A244" s="377" t="s">
        <v>324</v>
      </c>
      <c r="B244" s="378">
        <v>273</v>
      </c>
      <c r="C244" s="376">
        <v>111</v>
      </c>
      <c r="D244" s="375" t="str">
        <f t="shared" si="9"/>
        <v/>
      </c>
      <c r="F244" s="185">
        <v>74.69</v>
      </c>
      <c r="G244" s="367">
        <f t="shared" si="10"/>
        <v>36.31</v>
      </c>
      <c r="H244" s="185">
        <v>201</v>
      </c>
      <c r="I244" s="185">
        <f t="shared" si="11"/>
        <v>111</v>
      </c>
    </row>
    <row r="245" ht="36" customHeight="1" spans="1:9">
      <c r="A245" s="372" t="s">
        <v>325</v>
      </c>
      <c r="B245" s="378">
        <f>SUM(B246:B247)</f>
        <v>3488</v>
      </c>
      <c r="C245" s="376">
        <f>SUM(C246:C247)</f>
        <v>11010</v>
      </c>
      <c r="D245" s="375" t="str">
        <f t="shared" si="9"/>
        <v/>
      </c>
      <c r="F245" s="185">
        <v>0</v>
      </c>
      <c r="G245" s="367">
        <f t="shared" si="10"/>
        <v>11010</v>
      </c>
      <c r="I245" s="185">
        <f t="shared" si="11"/>
        <v>11010</v>
      </c>
    </row>
    <row r="246" ht="36" customHeight="1" spans="1:9">
      <c r="A246" s="380" t="s">
        <v>326</v>
      </c>
      <c r="B246" s="378"/>
      <c r="C246" s="376"/>
      <c r="D246" s="375" t="str">
        <f t="shared" si="9"/>
        <v/>
      </c>
      <c r="F246" s="185">
        <v>0</v>
      </c>
      <c r="G246" s="367">
        <f t="shared" si="10"/>
        <v>0</v>
      </c>
      <c r="I246" s="185">
        <f t="shared" si="11"/>
        <v>0</v>
      </c>
    </row>
    <row r="247" ht="36" customHeight="1" spans="1:9">
      <c r="A247" s="377" t="s">
        <v>327</v>
      </c>
      <c r="B247" s="378">
        <v>3488</v>
      </c>
      <c r="C247" s="376">
        <f>6060+4000+1000-50</f>
        <v>11010</v>
      </c>
      <c r="D247" s="375" t="str">
        <f t="shared" si="9"/>
        <v/>
      </c>
      <c r="F247" s="185">
        <f>5896-1071-50</f>
        <v>4775</v>
      </c>
      <c r="G247" s="367">
        <f t="shared" si="10"/>
        <v>6235</v>
      </c>
      <c r="H247" s="185">
        <v>201</v>
      </c>
      <c r="I247" s="185">
        <f t="shared" si="11"/>
        <v>11010</v>
      </c>
    </row>
    <row r="248" ht="36" customHeight="1" spans="1:9">
      <c r="A248" s="372" t="s">
        <v>142</v>
      </c>
      <c r="B248" s="378">
        <f>SUM(B249:B250)</f>
        <v>0</v>
      </c>
      <c r="C248" s="376">
        <f>SUM(C249:C250)</f>
        <v>0</v>
      </c>
      <c r="D248" s="375" t="str">
        <f t="shared" si="9"/>
        <v/>
      </c>
      <c r="F248" s="185">
        <v>0</v>
      </c>
      <c r="G248" s="367">
        <f t="shared" si="10"/>
        <v>0</v>
      </c>
      <c r="I248" s="185">
        <f t="shared" si="11"/>
        <v>0</v>
      </c>
    </row>
    <row r="249" ht="36" customHeight="1" spans="1:9">
      <c r="A249" s="377" t="s">
        <v>328</v>
      </c>
      <c r="B249" s="378"/>
      <c r="C249" s="376"/>
      <c r="D249" s="375" t="str">
        <f t="shared" si="9"/>
        <v/>
      </c>
      <c r="F249" s="185">
        <v>0</v>
      </c>
      <c r="G249" s="367">
        <f t="shared" si="10"/>
        <v>0</v>
      </c>
      <c r="I249" s="185">
        <f t="shared" si="11"/>
        <v>0</v>
      </c>
    </row>
    <row r="250" ht="36" customHeight="1" spans="1:9">
      <c r="A250" s="379" t="s">
        <v>329</v>
      </c>
      <c r="B250" s="378"/>
      <c r="C250" s="376"/>
      <c r="D250" s="375" t="str">
        <f t="shared" si="9"/>
        <v/>
      </c>
      <c r="F250" s="185">
        <v>0</v>
      </c>
      <c r="G250" s="367">
        <f t="shared" si="10"/>
        <v>0</v>
      </c>
      <c r="I250" s="185">
        <f t="shared" si="11"/>
        <v>0</v>
      </c>
    </row>
    <row r="251" ht="36" customHeight="1" spans="1:9">
      <c r="A251" s="372" t="s">
        <v>143</v>
      </c>
      <c r="B251" s="378">
        <f>SUM(B252,B254,B264)</f>
        <v>99</v>
      </c>
      <c r="C251" s="376">
        <f>SUM(C252,C254,C264)</f>
        <v>37</v>
      </c>
      <c r="D251" s="375" t="str">
        <f t="shared" si="9"/>
        <v/>
      </c>
      <c r="F251" s="185">
        <v>0</v>
      </c>
      <c r="G251" s="367">
        <f t="shared" si="10"/>
        <v>37</v>
      </c>
      <c r="I251" s="185">
        <f t="shared" si="11"/>
        <v>37</v>
      </c>
    </row>
    <row r="252" ht="36" customHeight="1" spans="1:9">
      <c r="A252" s="372" t="s">
        <v>330</v>
      </c>
      <c r="B252" s="378">
        <f>B253</f>
        <v>0</v>
      </c>
      <c r="C252" s="376">
        <f>SUM(C253)</f>
        <v>0</v>
      </c>
      <c r="D252" s="375" t="str">
        <f t="shared" si="9"/>
        <v/>
      </c>
      <c r="F252" s="185">
        <v>0</v>
      </c>
      <c r="G252" s="367">
        <f t="shared" si="10"/>
        <v>0</v>
      </c>
      <c r="I252" s="185">
        <f t="shared" si="11"/>
        <v>0</v>
      </c>
    </row>
    <row r="253" ht="36" customHeight="1" spans="1:9">
      <c r="A253" s="377" t="s">
        <v>331</v>
      </c>
      <c r="B253" s="378"/>
      <c r="C253" s="376"/>
      <c r="D253" s="375" t="str">
        <f t="shared" si="9"/>
        <v/>
      </c>
      <c r="F253" s="185">
        <v>0</v>
      </c>
      <c r="G253" s="367">
        <f t="shared" si="10"/>
        <v>0</v>
      </c>
      <c r="I253" s="185">
        <f t="shared" si="11"/>
        <v>0</v>
      </c>
    </row>
    <row r="254" ht="36" customHeight="1" spans="1:9">
      <c r="A254" s="372" t="s">
        <v>332</v>
      </c>
      <c r="B254" s="378">
        <f>SUM(B255:B263)</f>
        <v>99</v>
      </c>
      <c r="C254" s="376">
        <f>SUM(C255:C263)</f>
        <v>37</v>
      </c>
      <c r="D254" s="375" t="str">
        <f t="shared" si="9"/>
        <v/>
      </c>
      <c r="F254" s="185">
        <v>0</v>
      </c>
      <c r="G254" s="367">
        <f t="shared" si="10"/>
        <v>37</v>
      </c>
      <c r="I254" s="185">
        <f t="shared" si="11"/>
        <v>37</v>
      </c>
    </row>
    <row r="255" ht="36" customHeight="1" spans="1:9">
      <c r="A255" s="377" t="s">
        <v>333</v>
      </c>
      <c r="B255" s="378"/>
      <c r="C255" s="376">
        <v>25</v>
      </c>
      <c r="D255" s="375" t="str">
        <f t="shared" si="9"/>
        <v/>
      </c>
      <c r="F255" s="185">
        <v>0</v>
      </c>
      <c r="G255" s="367">
        <f t="shared" si="10"/>
        <v>25</v>
      </c>
      <c r="H255" s="185">
        <v>203</v>
      </c>
      <c r="I255" s="185">
        <f t="shared" si="11"/>
        <v>25</v>
      </c>
    </row>
    <row r="256" ht="36" customHeight="1" spans="1:9">
      <c r="A256" s="377" t="s">
        <v>334</v>
      </c>
      <c r="B256" s="378"/>
      <c r="C256" s="376"/>
      <c r="D256" s="375" t="str">
        <f t="shared" si="9"/>
        <v/>
      </c>
      <c r="F256" s="185">
        <v>0</v>
      </c>
      <c r="G256" s="367">
        <f t="shared" si="10"/>
        <v>0</v>
      </c>
      <c r="I256" s="185">
        <f t="shared" si="11"/>
        <v>0</v>
      </c>
    </row>
    <row r="257" ht="36" customHeight="1" spans="1:9">
      <c r="A257" s="377" t="s">
        <v>335</v>
      </c>
      <c r="B257" s="378">
        <v>35</v>
      </c>
      <c r="C257" s="376"/>
      <c r="D257" s="375" t="str">
        <f t="shared" si="9"/>
        <v/>
      </c>
      <c r="F257" s="185">
        <v>0</v>
      </c>
      <c r="G257" s="367">
        <f t="shared" si="10"/>
        <v>0</v>
      </c>
      <c r="I257" s="185">
        <f t="shared" si="11"/>
        <v>0</v>
      </c>
    </row>
    <row r="258" ht="36" customHeight="1" spans="1:9">
      <c r="A258" s="377" t="s">
        <v>336</v>
      </c>
      <c r="B258" s="378"/>
      <c r="C258" s="376"/>
      <c r="D258" s="375" t="str">
        <f t="shared" si="9"/>
        <v/>
      </c>
      <c r="F258" s="185">
        <v>0</v>
      </c>
      <c r="G258" s="367">
        <f t="shared" si="10"/>
        <v>0</v>
      </c>
      <c r="I258" s="185">
        <f t="shared" si="11"/>
        <v>0</v>
      </c>
    </row>
    <row r="259" ht="36" customHeight="1" spans="1:9">
      <c r="A259" s="377" t="s">
        <v>337</v>
      </c>
      <c r="B259" s="378"/>
      <c r="C259" s="376"/>
      <c r="D259" s="375" t="str">
        <f t="shared" si="9"/>
        <v/>
      </c>
      <c r="F259" s="185">
        <v>0</v>
      </c>
      <c r="G259" s="367">
        <f t="shared" si="10"/>
        <v>0</v>
      </c>
      <c r="I259" s="185">
        <f t="shared" si="11"/>
        <v>0</v>
      </c>
    </row>
    <row r="260" ht="36" customHeight="1" spans="1:9">
      <c r="A260" s="377" t="s">
        <v>338</v>
      </c>
      <c r="B260" s="378"/>
      <c r="C260" s="376"/>
      <c r="D260" s="375" t="str">
        <f t="shared" ref="D260:D323" si="12">IF(B260&lt;&gt;0,IF((C260/B260-1)&lt;-30%,"",IF((C260/B260-1)&gt;150%,"",C260/B260-1)),"")</f>
        <v/>
      </c>
      <c r="F260" s="185">
        <v>0</v>
      </c>
      <c r="G260" s="367">
        <f t="shared" ref="G260:G323" si="13">C260-F260</f>
        <v>0</v>
      </c>
      <c r="I260" s="185">
        <f t="shared" ref="I260:I323" si="14">F260+G260</f>
        <v>0</v>
      </c>
    </row>
    <row r="261" ht="36" customHeight="1" spans="1:9">
      <c r="A261" s="377" t="s">
        <v>339</v>
      </c>
      <c r="B261" s="378"/>
      <c r="C261" s="376">
        <v>12</v>
      </c>
      <c r="D261" s="375" t="str">
        <f t="shared" si="12"/>
        <v/>
      </c>
      <c r="F261" s="185">
        <v>0</v>
      </c>
      <c r="G261" s="367">
        <f t="shared" si="13"/>
        <v>12</v>
      </c>
      <c r="H261" s="185">
        <v>203</v>
      </c>
      <c r="I261" s="185">
        <f t="shared" si="14"/>
        <v>12</v>
      </c>
    </row>
    <row r="262" ht="36" customHeight="1" spans="1:9">
      <c r="A262" s="377" t="s">
        <v>340</v>
      </c>
      <c r="B262" s="378"/>
      <c r="C262" s="376"/>
      <c r="D262" s="375" t="str">
        <f t="shared" si="12"/>
        <v/>
      </c>
      <c r="F262" s="185">
        <v>0</v>
      </c>
      <c r="G262" s="367">
        <f t="shared" si="13"/>
        <v>0</v>
      </c>
      <c r="I262" s="185">
        <f t="shared" si="14"/>
        <v>0</v>
      </c>
    </row>
    <row r="263" ht="36" customHeight="1" spans="1:9">
      <c r="A263" s="379" t="s">
        <v>341</v>
      </c>
      <c r="B263" s="378">
        <v>64</v>
      </c>
      <c r="C263" s="376"/>
      <c r="D263" s="375" t="str">
        <f t="shared" si="12"/>
        <v/>
      </c>
      <c r="F263" s="185">
        <v>0</v>
      </c>
      <c r="G263" s="367">
        <f t="shared" si="13"/>
        <v>0</v>
      </c>
      <c r="I263" s="185">
        <f t="shared" si="14"/>
        <v>0</v>
      </c>
    </row>
    <row r="264" ht="36" customHeight="1" spans="1:9">
      <c r="A264" s="372" t="s">
        <v>342</v>
      </c>
      <c r="B264" s="378">
        <f>SUM(B265)</f>
        <v>0</v>
      </c>
      <c r="C264" s="376">
        <f>SUM(C265)</f>
        <v>0</v>
      </c>
      <c r="D264" s="375" t="str">
        <f t="shared" si="12"/>
        <v/>
      </c>
      <c r="F264" s="185">
        <v>0</v>
      </c>
      <c r="G264" s="367">
        <f t="shared" si="13"/>
        <v>0</v>
      </c>
      <c r="I264" s="185">
        <f t="shared" si="14"/>
        <v>0</v>
      </c>
    </row>
    <row r="265" ht="36" customHeight="1" spans="1:9">
      <c r="A265" s="377" t="s">
        <v>343</v>
      </c>
      <c r="B265" s="378"/>
      <c r="C265" s="376"/>
      <c r="D265" s="375" t="str">
        <f t="shared" si="12"/>
        <v/>
      </c>
      <c r="F265" s="185">
        <v>0</v>
      </c>
      <c r="G265" s="367">
        <f t="shared" si="13"/>
        <v>0</v>
      </c>
      <c r="I265" s="185">
        <f t="shared" si="14"/>
        <v>0</v>
      </c>
    </row>
    <row r="266" ht="36" customHeight="1" spans="1:9">
      <c r="A266" s="372" t="s">
        <v>144</v>
      </c>
      <c r="B266" s="378">
        <f>SUM(B267,B270,B281,B288,B296,B305,B321,B331,B341,B349,B355)</f>
        <v>14850</v>
      </c>
      <c r="C266" s="376">
        <f>SUM(C267,C270,C281,C288,C296,C305,C321,C331,C341,C349,C355)</f>
        <v>13814</v>
      </c>
      <c r="D266" s="375">
        <f t="shared" si="12"/>
        <v>-0.0697643097643098</v>
      </c>
      <c r="F266" s="185">
        <v>0</v>
      </c>
      <c r="G266" s="367">
        <f t="shared" si="13"/>
        <v>13814</v>
      </c>
      <c r="I266" s="185">
        <f t="shared" si="14"/>
        <v>13814</v>
      </c>
    </row>
    <row r="267" ht="36" customHeight="1" spans="1:9">
      <c r="A267" s="372" t="s">
        <v>344</v>
      </c>
      <c r="B267" s="378">
        <f>SUM(B268:B269)</f>
        <v>23</v>
      </c>
      <c r="C267" s="376">
        <f>SUM(C268:C269)</f>
        <v>23</v>
      </c>
      <c r="D267" s="375">
        <f t="shared" si="12"/>
        <v>0</v>
      </c>
      <c r="F267" s="185">
        <v>0</v>
      </c>
      <c r="G267" s="367">
        <f t="shared" si="13"/>
        <v>23</v>
      </c>
      <c r="I267" s="185">
        <f t="shared" si="14"/>
        <v>23</v>
      </c>
    </row>
    <row r="268" ht="36" customHeight="1" spans="1:9">
      <c r="A268" s="377" t="s">
        <v>345</v>
      </c>
      <c r="B268" s="378">
        <v>18</v>
      </c>
      <c r="C268" s="376">
        <v>18</v>
      </c>
      <c r="D268" s="375">
        <f t="shared" si="12"/>
        <v>0</v>
      </c>
      <c r="F268" s="185">
        <v>17.84</v>
      </c>
      <c r="G268" s="367">
        <f t="shared" si="13"/>
        <v>0.16</v>
      </c>
      <c r="H268" s="185">
        <v>204</v>
      </c>
      <c r="I268" s="185">
        <f t="shared" si="14"/>
        <v>18</v>
      </c>
    </row>
    <row r="269" ht="36" customHeight="1" spans="1:9">
      <c r="A269" s="377" t="s">
        <v>346</v>
      </c>
      <c r="B269" s="378">
        <v>5</v>
      </c>
      <c r="C269" s="376">
        <v>5</v>
      </c>
      <c r="D269" s="375">
        <f t="shared" si="12"/>
        <v>0</v>
      </c>
      <c r="F269" s="185">
        <v>5</v>
      </c>
      <c r="G269" s="367">
        <f t="shared" si="13"/>
        <v>0</v>
      </c>
      <c r="H269" s="185">
        <v>204</v>
      </c>
      <c r="I269" s="185">
        <f t="shared" si="14"/>
        <v>5</v>
      </c>
    </row>
    <row r="270" ht="36" customHeight="1" spans="1:9">
      <c r="A270" s="372" t="s">
        <v>347</v>
      </c>
      <c r="B270" s="378">
        <f>SUM(B271:B280)</f>
        <v>13184</v>
      </c>
      <c r="C270" s="376">
        <f>SUM(C271:C280)</f>
        <v>12678</v>
      </c>
      <c r="D270" s="375">
        <f t="shared" si="12"/>
        <v>-0.038379854368932</v>
      </c>
      <c r="F270" s="185">
        <v>0</v>
      </c>
      <c r="G270" s="367">
        <f t="shared" si="13"/>
        <v>12678</v>
      </c>
      <c r="I270" s="185">
        <f t="shared" si="14"/>
        <v>12678</v>
      </c>
    </row>
    <row r="271" ht="36" customHeight="1" spans="1:9">
      <c r="A271" s="377" t="s">
        <v>190</v>
      </c>
      <c r="B271" s="378">
        <v>7879</v>
      </c>
      <c r="C271" s="376">
        <v>7060</v>
      </c>
      <c r="D271" s="375">
        <f t="shared" si="12"/>
        <v>-0.1039472014215</v>
      </c>
      <c r="F271" s="185">
        <v>7060.41</v>
      </c>
      <c r="G271" s="367">
        <f t="shared" si="13"/>
        <v>-0.409999999999854</v>
      </c>
      <c r="H271" s="185">
        <v>204</v>
      </c>
      <c r="I271" s="185">
        <f t="shared" si="14"/>
        <v>7060</v>
      </c>
    </row>
    <row r="272" ht="36" customHeight="1" spans="1:9">
      <c r="A272" s="377" t="s">
        <v>191</v>
      </c>
      <c r="B272" s="378"/>
      <c r="C272" s="376">
        <v>2280</v>
      </c>
      <c r="D272" s="375" t="str">
        <f t="shared" si="12"/>
        <v/>
      </c>
      <c r="F272" s="185">
        <v>2280.03</v>
      </c>
      <c r="G272" s="367">
        <f t="shared" si="13"/>
        <v>-0.0300000000002001</v>
      </c>
      <c r="H272" s="185">
        <v>204</v>
      </c>
      <c r="I272" s="185">
        <f t="shared" si="14"/>
        <v>2280</v>
      </c>
    </row>
    <row r="273" ht="36" customHeight="1" spans="1:9">
      <c r="A273" s="377" t="s">
        <v>192</v>
      </c>
      <c r="B273" s="378"/>
      <c r="C273" s="376"/>
      <c r="D273" s="375" t="str">
        <f t="shared" si="12"/>
        <v/>
      </c>
      <c r="F273" s="185">
        <v>0</v>
      </c>
      <c r="G273" s="367">
        <f t="shared" si="13"/>
        <v>0</v>
      </c>
      <c r="I273" s="185">
        <f t="shared" si="14"/>
        <v>0</v>
      </c>
    </row>
    <row r="274" ht="36" customHeight="1" spans="1:9">
      <c r="A274" s="377" t="s">
        <v>231</v>
      </c>
      <c r="B274" s="378"/>
      <c r="C274" s="376">
        <v>0</v>
      </c>
      <c r="D274" s="375" t="str">
        <f t="shared" si="12"/>
        <v/>
      </c>
      <c r="F274" s="185">
        <v>0</v>
      </c>
      <c r="G274" s="367">
        <f t="shared" si="13"/>
        <v>0</v>
      </c>
      <c r="I274" s="185">
        <f t="shared" si="14"/>
        <v>0</v>
      </c>
    </row>
    <row r="275" ht="36" customHeight="1" spans="1:9">
      <c r="A275" s="377" t="s">
        <v>348</v>
      </c>
      <c r="B275" s="378">
        <v>1315</v>
      </c>
      <c r="C275" s="376">
        <v>1733</v>
      </c>
      <c r="D275" s="375">
        <f t="shared" si="12"/>
        <v>0.31787072243346</v>
      </c>
      <c r="F275" s="185">
        <v>1714</v>
      </c>
      <c r="G275" s="367">
        <f t="shared" si="13"/>
        <v>19</v>
      </c>
      <c r="H275" s="185">
        <v>204</v>
      </c>
      <c r="I275" s="185">
        <f t="shared" si="14"/>
        <v>1733</v>
      </c>
    </row>
    <row r="276" ht="36" customHeight="1" spans="1:9">
      <c r="A276" s="377" t="s">
        <v>349</v>
      </c>
      <c r="B276" s="378"/>
      <c r="C276" s="376"/>
      <c r="D276" s="375" t="str">
        <f t="shared" si="12"/>
        <v/>
      </c>
      <c r="F276" s="185">
        <v>0</v>
      </c>
      <c r="G276" s="367">
        <f t="shared" si="13"/>
        <v>0</v>
      </c>
      <c r="I276" s="185">
        <f t="shared" si="14"/>
        <v>0</v>
      </c>
    </row>
    <row r="277" ht="36" customHeight="1" spans="1:9">
      <c r="A277" s="383" t="s">
        <v>350</v>
      </c>
      <c r="B277" s="378"/>
      <c r="C277" s="376"/>
      <c r="D277" s="375" t="str">
        <f t="shared" si="12"/>
        <v/>
      </c>
      <c r="F277" s="185">
        <v>0</v>
      </c>
      <c r="G277" s="367">
        <f t="shared" si="13"/>
        <v>0</v>
      </c>
      <c r="I277" s="185">
        <f t="shared" si="14"/>
        <v>0</v>
      </c>
    </row>
    <row r="278" ht="36" customHeight="1" spans="1:9">
      <c r="A278" s="383" t="s">
        <v>351</v>
      </c>
      <c r="B278" s="378"/>
      <c r="C278" s="376"/>
      <c r="D278" s="375" t="str">
        <f t="shared" si="12"/>
        <v/>
      </c>
      <c r="F278" s="185">
        <v>0</v>
      </c>
      <c r="G278" s="367">
        <f t="shared" si="13"/>
        <v>0</v>
      </c>
      <c r="I278" s="185">
        <f t="shared" si="14"/>
        <v>0</v>
      </c>
    </row>
    <row r="279" ht="36" customHeight="1" spans="1:9">
      <c r="A279" s="377" t="s">
        <v>199</v>
      </c>
      <c r="B279" s="378"/>
      <c r="C279" s="376"/>
      <c r="D279" s="375" t="str">
        <f t="shared" si="12"/>
        <v/>
      </c>
      <c r="F279" s="185">
        <v>0</v>
      </c>
      <c r="G279" s="367">
        <f t="shared" si="13"/>
        <v>0</v>
      </c>
      <c r="I279" s="185">
        <f t="shared" si="14"/>
        <v>0</v>
      </c>
    </row>
    <row r="280" ht="36" customHeight="1" spans="1:9">
      <c r="A280" s="377" t="s">
        <v>352</v>
      </c>
      <c r="B280" s="378">
        <v>3990</v>
      </c>
      <c r="C280" s="376">
        <f>605+1000</f>
        <v>1605</v>
      </c>
      <c r="D280" s="375" t="str">
        <f t="shared" si="12"/>
        <v/>
      </c>
      <c r="F280" s="185">
        <v>410</v>
      </c>
      <c r="G280" s="367">
        <f t="shared" si="13"/>
        <v>1195</v>
      </c>
      <c r="H280" s="185">
        <v>204</v>
      </c>
      <c r="I280" s="185">
        <f t="shared" si="14"/>
        <v>1605</v>
      </c>
    </row>
    <row r="281" ht="36" customHeight="1" spans="1:9">
      <c r="A281" s="382" t="s">
        <v>353</v>
      </c>
      <c r="B281" s="378">
        <f>SUM(B282:B287)</f>
        <v>0</v>
      </c>
      <c r="C281" s="376">
        <f>SUM(C282:C287)</f>
        <v>0</v>
      </c>
      <c r="D281" s="375" t="str">
        <f t="shared" si="12"/>
        <v/>
      </c>
      <c r="F281" s="185">
        <v>0</v>
      </c>
      <c r="G281" s="367">
        <f t="shared" si="13"/>
        <v>0</v>
      </c>
      <c r="I281" s="185">
        <f t="shared" si="14"/>
        <v>0</v>
      </c>
    </row>
    <row r="282" ht="36" customHeight="1" spans="1:9">
      <c r="A282" s="380" t="s">
        <v>190</v>
      </c>
      <c r="B282" s="378"/>
      <c r="C282" s="376"/>
      <c r="D282" s="375" t="str">
        <f t="shared" si="12"/>
        <v/>
      </c>
      <c r="F282" s="185">
        <v>0</v>
      </c>
      <c r="G282" s="367">
        <f t="shared" si="13"/>
        <v>0</v>
      </c>
      <c r="I282" s="185">
        <f t="shared" si="14"/>
        <v>0</v>
      </c>
    </row>
    <row r="283" ht="36" customHeight="1" spans="1:9">
      <c r="A283" s="377" t="s">
        <v>191</v>
      </c>
      <c r="B283" s="378"/>
      <c r="C283" s="376"/>
      <c r="D283" s="375" t="str">
        <f t="shared" si="12"/>
        <v/>
      </c>
      <c r="F283" s="185">
        <v>0</v>
      </c>
      <c r="G283" s="367">
        <f t="shared" si="13"/>
        <v>0</v>
      </c>
      <c r="I283" s="185">
        <f t="shared" si="14"/>
        <v>0</v>
      </c>
    </row>
    <row r="284" ht="36" customHeight="1" spans="1:9">
      <c r="A284" s="377" t="s">
        <v>192</v>
      </c>
      <c r="B284" s="378"/>
      <c r="C284" s="376"/>
      <c r="D284" s="375" t="str">
        <f t="shared" si="12"/>
        <v/>
      </c>
      <c r="F284" s="185">
        <v>0</v>
      </c>
      <c r="G284" s="367">
        <f t="shared" si="13"/>
        <v>0</v>
      </c>
      <c r="I284" s="185">
        <f t="shared" si="14"/>
        <v>0</v>
      </c>
    </row>
    <row r="285" ht="36" customHeight="1" spans="1:9">
      <c r="A285" s="377" t="s">
        <v>354</v>
      </c>
      <c r="B285" s="378"/>
      <c r="C285" s="376"/>
      <c r="D285" s="375" t="str">
        <f t="shared" si="12"/>
        <v/>
      </c>
      <c r="F285" s="185">
        <v>0</v>
      </c>
      <c r="G285" s="367">
        <f t="shared" si="13"/>
        <v>0</v>
      </c>
      <c r="I285" s="185">
        <f t="shared" si="14"/>
        <v>0</v>
      </c>
    </row>
    <row r="286" ht="36" customHeight="1" spans="1:9">
      <c r="A286" s="377" t="s">
        <v>199</v>
      </c>
      <c r="B286" s="378"/>
      <c r="C286" s="376"/>
      <c r="D286" s="375" t="str">
        <f t="shared" si="12"/>
        <v/>
      </c>
      <c r="F286" s="185">
        <v>0</v>
      </c>
      <c r="G286" s="367">
        <f t="shared" si="13"/>
        <v>0</v>
      </c>
      <c r="I286" s="185">
        <f t="shared" si="14"/>
        <v>0</v>
      </c>
    </row>
    <row r="287" ht="36" customHeight="1" spans="1:9">
      <c r="A287" s="379" t="s">
        <v>355</v>
      </c>
      <c r="B287" s="378"/>
      <c r="C287" s="376"/>
      <c r="D287" s="375" t="str">
        <f t="shared" si="12"/>
        <v/>
      </c>
      <c r="F287" s="185">
        <v>0</v>
      </c>
      <c r="G287" s="367">
        <f t="shared" si="13"/>
        <v>0</v>
      </c>
      <c r="I287" s="185">
        <f t="shared" si="14"/>
        <v>0</v>
      </c>
    </row>
    <row r="288" ht="36" customHeight="1" spans="1:9">
      <c r="A288" s="372" t="s">
        <v>356</v>
      </c>
      <c r="B288" s="378">
        <f>SUM(B289:B295)</f>
        <v>87</v>
      </c>
      <c r="C288" s="376">
        <f>SUM(C289:C295)</f>
        <v>26</v>
      </c>
      <c r="D288" s="375" t="str">
        <f t="shared" si="12"/>
        <v/>
      </c>
      <c r="F288" s="185">
        <v>0</v>
      </c>
      <c r="G288" s="367">
        <f t="shared" si="13"/>
        <v>26</v>
      </c>
      <c r="I288" s="185">
        <f t="shared" si="14"/>
        <v>26</v>
      </c>
    </row>
    <row r="289" ht="36" customHeight="1" spans="1:9">
      <c r="A289" s="377" t="s">
        <v>190</v>
      </c>
      <c r="B289" s="378">
        <v>27</v>
      </c>
      <c r="C289" s="376">
        <v>26</v>
      </c>
      <c r="D289" s="375">
        <f t="shared" si="12"/>
        <v>-0.0370370370370371</v>
      </c>
      <c r="F289" s="185">
        <v>26.32</v>
      </c>
      <c r="G289" s="367">
        <f t="shared" si="13"/>
        <v>-0.32</v>
      </c>
      <c r="H289" s="185">
        <v>204</v>
      </c>
      <c r="I289" s="185">
        <f t="shared" si="14"/>
        <v>26</v>
      </c>
    </row>
    <row r="290" ht="36" customHeight="1" spans="1:9">
      <c r="A290" s="377" t="s">
        <v>191</v>
      </c>
      <c r="B290" s="378"/>
      <c r="C290" s="376"/>
      <c r="D290" s="375" t="str">
        <f t="shared" si="12"/>
        <v/>
      </c>
      <c r="F290" s="185">
        <v>0</v>
      </c>
      <c r="G290" s="367">
        <f t="shared" si="13"/>
        <v>0</v>
      </c>
      <c r="I290" s="185">
        <f t="shared" si="14"/>
        <v>0</v>
      </c>
    </row>
    <row r="291" ht="36" customHeight="1" spans="1:9">
      <c r="A291" s="377" t="s">
        <v>192</v>
      </c>
      <c r="B291" s="378"/>
      <c r="C291" s="376"/>
      <c r="D291" s="375" t="str">
        <f t="shared" si="12"/>
        <v/>
      </c>
      <c r="F291" s="185">
        <v>0</v>
      </c>
      <c r="G291" s="367">
        <f t="shared" si="13"/>
        <v>0</v>
      </c>
      <c r="I291" s="185">
        <f t="shared" si="14"/>
        <v>0</v>
      </c>
    </row>
    <row r="292" ht="36" customHeight="1" spans="1:9">
      <c r="A292" s="377" t="s">
        <v>357</v>
      </c>
      <c r="B292" s="378"/>
      <c r="C292" s="376"/>
      <c r="D292" s="375" t="str">
        <f t="shared" si="12"/>
        <v/>
      </c>
      <c r="F292" s="185">
        <v>0</v>
      </c>
      <c r="G292" s="367">
        <f t="shared" si="13"/>
        <v>0</v>
      </c>
      <c r="I292" s="185">
        <f t="shared" si="14"/>
        <v>0</v>
      </c>
    </row>
    <row r="293" ht="36" customHeight="1" spans="1:9">
      <c r="A293" s="377" t="s">
        <v>358</v>
      </c>
      <c r="B293" s="378"/>
      <c r="C293" s="376"/>
      <c r="D293" s="375" t="str">
        <f t="shared" si="12"/>
        <v/>
      </c>
      <c r="F293" s="185">
        <v>0</v>
      </c>
      <c r="G293" s="367">
        <f t="shared" si="13"/>
        <v>0</v>
      </c>
      <c r="I293" s="185">
        <f t="shared" si="14"/>
        <v>0</v>
      </c>
    </row>
    <row r="294" ht="36" customHeight="1" spans="1:9">
      <c r="A294" s="377" t="s">
        <v>199</v>
      </c>
      <c r="B294" s="378"/>
      <c r="C294" s="376"/>
      <c r="D294" s="375" t="str">
        <f t="shared" si="12"/>
        <v/>
      </c>
      <c r="F294" s="185">
        <v>0</v>
      </c>
      <c r="G294" s="367">
        <f t="shared" si="13"/>
        <v>0</v>
      </c>
      <c r="I294" s="185">
        <f t="shared" si="14"/>
        <v>0</v>
      </c>
    </row>
    <row r="295" ht="36" customHeight="1" spans="1:9">
      <c r="A295" s="379" t="s">
        <v>359</v>
      </c>
      <c r="B295" s="378">
        <v>60</v>
      </c>
      <c r="C295" s="376">
        <v>0</v>
      </c>
      <c r="D295" s="375" t="str">
        <f t="shared" si="12"/>
        <v/>
      </c>
      <c r="F295" s="185">
        <v>0</v>
      </c>
      <c r="G295" s="367">
        <f t="shared" si="13"/>
        <v>0</v>
      </c>
      <c r="I295" s="185">
        <f t="shared" si="14"/>
        <v>0</v>
      </c>
    </row>
    <row r="296" ht="36" customHeight="1" spans="1:9">
      <c r="A296" s="372" t="s">
        <v>360</v>
      </c>
      <c r="B296" s="378">
        <f>SUM(B297:B304)</f>
        <v>103</v>
      </c>
      <c r="C296" s="376">
        <f>SUM(C297:C304)</f>
        <v>53</v>
      </c>
      <c r="D296" s="375" t="str">
        <f t="shared" si="12"/>
        <v/>
      </c>
      <c r="F296" s="185">
        <v>0</v>
      </c>
      <c r="G296" s="367">
        <f t="shared" si="13"/>
        <v>53</v>
      </c>
      <c r="I296" s="185">
        <f t="shared" si="14"/>
        <v>53</v>
      </c>
    </row>
    <row r="297" ht="36" customHeight="1" spans="1:9">
      <c r="A297" s="377" t="s">
        <v>190</v>
      </c>
      <c r="B297" s="378">
        <v>54</v>
      </c>
      <c r="C297" s="376">
        <v>53</v>
      </c>
      <c r="D297" s="375">
        <f t="shared" si="12"/>
        <v>-0.0185185185185185</v>
      </c>
      <c r="F297" s="185">
        <v>52.78</v>
      </c>
      <c r="G297" s="367">
        <f t="shared" si="13"/>
        <v>0.219999999999999</v>
      </c>
      <c r="H297" s="185">
        <v>204</v>
      </c>
      <c r="I297" s="185">
        <f t="shared" si="14"/>
        <v>53</v>
      </c>
    </row>
    <row r="298" ht="36" customHeight="1" spans="1:9">
      <c r="A298" s="377" t="s">
        <v>191</v>
      </c>
      <c r="B298" s="378"/>
      <c r="C298" s="376"/>
      <c r="D298" s="375" t="str">
        <f t="shared" si="12"/>
        <v/>
      </c>
      <c r="F298" s="185">
        <v>0</v>
      </c>
      <c r="G298" s="367">
        <f t="shared" si="13"/>
        <v>0</v>
      </c>
      <c r="I298" s="185">
        <f t="shared" si="14"/>
        <v>0</v>
      </c>
    </row>
    <row r="299" ht="36" customHeight="1" spans="1:9">
      <c r="A299" s="377" t="s">
        <v>192</v>
      </c>
      <c r="B299" s="378"/>
      <c r="C299" s="376"/>
      <c r="D299" s="375" t="str">
        <f t="shared" si="12"/>
        <v/>
      </c>
      <c r="F299" s="185">
        <v>0</v>
      </c>
      <c r="G299" s="367">
        <f t="shared" si="13"/>
        <v>0</v>
      </c>
      <c r="I299" s="185">
        <f t="shared" si="14"/>
        <v>0</v>
      </c>
    </row>
    <row r="300" ht="36" customHeight="1" spans="1:9">
      <c r="A300" s="377" t="s">
        <v>361</v>
      </c>
      <c r="B300" s="378"/>
      <c r="C300" s="376"/>
      <c r="D300" s="375" t="str">
        <f t="shared" si="12"/>
        <v/>
      </c>
      <c r="F300" s="185">
        <v>0</v>
      </c>
      <c r="G300" s="367">
        <f t="shared" si="13"/>
        <v>0</v>
      </c>
      <c r="I300" s="185">
        <f t="shared" si="14"/>
        <v>0</v>
      </c>
    </row>
    <row r="301" ht="36" customHeight="1" spans="1:9">
      <c r="A301" s="377" t="s">
        <v>362</v>
      </c>
      <c r="B301" s="378"/>
      <c r="C301" s="376"/>
      <c r="D301" s="375" t="str">
        <f t="shared" si="12"/>
        <v/>
      </c>
      <c r="F301" s="185">
        <v>0</v>
      </c>
      <c r="G301" s="367">
        <f t="shared" si="13"/>
        <v>0</v>
      </c>
      <c r="I301" s="185">
        <f t="shared" si="14"/>
        <v>0</v>
      </c>
    </row>
    <row r="302" ht="36" customHeight="1" spans="1:9">
      <c r="A302" s="377" t="s">
        <v>363</v>
      </c>
      <c r="B302" s="378"/>
      <c r="C302" s="376"/>
      <c r="D302" s="375" t="str">
        <f t="shared" si="12"/>
        <v/>
      </c>
      <c r="F302" s="185">
        <v>0</v>
      </c>
      <c r="G302" s="367">
        <f t="shared" si="13"/>
        <v>0</v>
      </c>
      <c r="I302" s="185">
        <f t="shared" si="14"/>
        <v>0</v>
      </c>
    </row>
    <row r="303" ht="36" customHeight="1" spans="1:9">
      <c r="A303" s="377" t="s">
        <v>199</v>
      </c>
      <c r="B303" s="378"/>
      <c r="C303" s="376"/>
      <c r="D303" s="375" t="str">
        <f t="shared" si="12"/>
        <v/>
      </c>
      <c r="F303" s="185">
        <v>0</v>
      </c>
      <c r="G303" s="367">
        <f t="shared" si="13"/>
        <v>0</v>
      </c>
      <c r="I303" s="185">
        <f t="shared" si="14"/>
        <v>0</v>
      </c>
    </row>
    <row r="304" ht="36" customHeight="1" spans="1:9">
      <c r="A304" s="379" t="s">
        <v>364</v>
      </c>
      <c r="B304" s="378">
        <v>49</v>
      </c>
      <c r="C304" s="376">
        <v>0</v>
      </c>
      <c r="D304" s="375" t="str">
        <f t="shared" si="12"/>
        <v/>
      </c>
      <c r="F304" s="185">
        <v>0</v>
      </c>
      <c r="G304" s="367">
        <f t="shared" si="13"/>
        <v>0</v>
      </c>
      <c r="I304" s="185">
        <f t="shared" si="14"/>
        <v>0</v>
      </c>
    </row>
    <row r="305" ht="36" customHeight="1" spans="1:9">
      <c r="A305" s="372" t="s">
        <v>365</v>
      </c>
      <c r="B305" s="378">
        <f>SUM(B306:B320)</f>
        <v>1342</v>
      </c>
      <c r="C305" s="376">
        <f>SUM(C306:C320)</f>
        <v>1024</v>
      </c>
      <c r="D305" s="375">
        <f t="shared" si="12"/>
        <v>-0.236959761549925</v>
      </c>
      <c r="F305" s="185">
        <v>0</v>
      </c>
      <c r="G305" s="367">
        <f t="shared" si="13"/>
        <v>1024</v>
      </c>
      <c r="I305" s="185">
        <f t="shared" si="14"/>
        <v>1024</v>
      </c>
    </row>
    <row r="306" ht="36" customHeight="1" spans="1:9">
      <c r="A306" s="377" t="s">
        <v>190</v>
      </c>
      <c r="B306" s="378">
        <v>736</v>
      </c>
      <c r="C306" s="376">
        <v>744</v>
      </c>
      <c r="D306" s="375">
        <f t="shared" si="12"/>
        <v>0.0108695652173914</v>
      </c>
      <c r="F306" s="185">
        <v>743.85</v>
      </c>
      <c r="G306" s="367">
        <f t="shared" si="13"/>
        <v>0.149999999999977</v>
      </c>
      <c r="H306" s="185">
        <v>204</v>
      </c>
      <c r="I306" s="185">
        <f t="shared" si="14"/>
        <v>744</v>
      </c>
    </row>
    <row r="307" ht="36" customHeight="1" spans="1:9">
      <c r="A307" s="377" t="s">
        <v>191</v>
      </c>
      <c r="B307" s="378"/>
      <c r="C307" s="376">
        <v>0</v>
      </c>
      <c r="D307" s="375" t="str">
        <f t="shared" si="12"/>
        <v/>
      </c>
      <c r="F307" s="185">
        <v>0</v>
      </c>
      <c r="G307" s="367">
        <f t="shared" si="13"/>
        <v>0</v>
      </c>
      <c r="I307" s="185">
        <f t="shared" si="14"/>
        <v>0</v>
      </c>
    </row>
    <row r="308" ht="36" customHeight="1" spans="1:9">
      <c r="A308" s="377" t="s">
        <v>192</v>
      </c>
      <c r="B308" s="378"/>
      <c r="C308" s="376"/>
      <c r="D308" s="375" t="str">
        <f t="shared" si="12"/>
        <v/>
      </c>
      <c r="F308" s="185">
        <v>0</v>
      </c>
      <c r="G308" s="367">
        <f t="shared" si="13"/>
        <v>0</v>
      </c>
      <c r="I308" s="185">
        <f t="shared" si="14"/>
        <v>0</v>
      </c>
    </row>
    <row r="309" ht="36" customHeight="1" spans="1:9">
      <c r="A309" s="377" t="s">
        <v>366</v>
      </c>
      <c r="B309" s="378">
        <v>106</v>
      </c>
      <c r="C309" s="376">
        <v>206</v>
      </c>
      <c r="D309" s="375">
        <f t="shared" si="12"/>
        <v>0.943396226415094</v>
      </c>
      <c r="F309" s="185">
        <v>206</v>
      </c>
      <c r="G309" s="367">
        <f t="shared" si="13"/>
        <v>0</v>
      </c>
      <c r="H309" s="185">
        <v>204</v>
      </c>
      <c r="I309" s="185">
        <f t="shared" si="14"/>
        <v>206</v>
      </c>
    </row>
    <row r="310" ht="36" customHeight="1" spans="1:9">
      <c r="A310" s="377" t="s">
        <v>367</v>
      </c>
      <c r="B310" s="378"/>
      <c r="C310" s="376"/>
      <c r="D310" s="375" t="str">
        <f t="shared" si="12"/>
        <v/>
      </c>
      <c r="F310" s="185">
        <v>0</v>
      </c>
      <c r="G310" s="367">
        <f t="shared" si="13"/>
        <v>0</v>
      </c>
      <c r="I310" s="185">
        <f t="shared" si="14"/>
        <v>0</v>
      </c>
    </row>
    <row r="311" ht="36" customHeight="1" spans="1:9">
      <c r="A311" s="377" t="s">
        <v>368</v>
      </c>
      <c r="B311" s="378"/>
      <c r="C311" s="376">
        <v>0</v>
      </c>
      <c r="D311" s="375" t="str">
        <f t="shared" si="12"/>
        <v/>
      </c>
      <c r="F311" s="185">
        <v>0</v>
      </c>
      <c r="G311" s="367">
        <f t="shared" si="13"/>
        <v>0</v>
      </c>
      <c r="I311" s="185">
        <f t="shared" si="14"/>
        <v>0</v>
      </c>
    </row>
    <row r="312" ht="36" customHeight="1" spans="1:9">
      <c r="A312" s="377" t="s">
        <v>369</v>
      </c>
      <c r="B312" s="378"/>
      <c r="C312" s="376">
        <v>0</v>
      </c>
      <c r="D312" s="375" t="str">
        <f t="shared" si="12"/>
        <v/>
      </c>
      <c r="F312" s="185">
        <v>0</v>
      </c>
      <c r="G312" s="367">
        <f t="shared" si="13"/>
        <v>0</v>
      </c>
      <c r="I312" s="185">
        <f t="shared" si="14"/>
        <v>0</v>
      </c>
    </row>
    <row r="313" ht="36" customHeight="1" spans="1:9">
      <c r="A313" s="377" t="s">
        <v>370</v>
      </c>
      <c r="B313" s="378"/>
      <c r="C313" s="376"/>
      <c r="D313" s="375" t="str">
        <f t="shared" si="12"/>
        <v/>
      </c>
      <c r="F313" s="185">
        <v>0</v>
      </c>
      <c r="G313" s="367">
        <f t="shared" si="13"/>
        <v>0</v>
      </c>
      <c r="I313" s="185">
        <f t="shared" si="14"/>
        <v>0</v>
      </c>
    </row>
    <row r="314" ht="36" customHeight="1" spans="1:9">
      <c r="A314" s="377" t="s">
        <v>371</v>
      </c>
      <c r="B314" s="378"/>
      <c r="C314" s="376"/>
      <c r="D314" s="375" t="str">
        <f t="shared" si="12"/>
        <v/>
      </c>
      <c r="F314" s="185">
        <v>0</v>
      </c>
      <c r="G314" s="367">
        <f t="shared" si="13"/>
        <v>0</v>
      </c>
      <c r="I314" s="185">
        <f t="shared" si="14"/>
        <v>0</v>
      </c>
    </row>
    <row r="315" ht="36" customHeight="1" spans="1:9">
      <c r="A315" s="377" t="s">
        <v>372</v>
      </c>
      <c r="B315" s="378"/>
      <c r="C315" s="376">
        <v>0</v>
      </c>
      <c r="D315" s="375" t="str">
        <f t="shared" si="12"/>
        <v/>
      </c>
      <c r="F315" s="185">
        <v>0</v>
      </c>
      <c r="G315" s="367">
        <f t="shared" si="13"/>
        <v>0</v>
      </c>
      <c r="I315" s="185">
        <f t="shared" si="14"/>
        <v>0</v>
      </c>
    </row>
    <row r="316" ht="36" customHeight="1" spans="1:9">
      <c r="A316" s="377" t="s">
        <v>373</v>
      </c>
      <c r="B316" s="378"/>
      <c r="C316" s="376"/>
      <c r="D316" s="375" t="str">
        <f t="shared" si="12"/>
        <v/>
      </c>
      <c r="F316" s="185">
        <v>0</v>
      </c>
      <c r="G316" s="367">
        <f t="shared" si="13"/>
        <v>0</v>
      </c>
      <c r="I316" s="185">
        <f t="shared" si="14"/>
        <v>0</v>
      </c>
    </row>
    <row r="317" ht="36" customHeight="1" spans="1:9">
      <c r="A317" s="377" t="s">
        <v>374</v>
      </c>
      <c r="B317" s="378"/>
      <c r="C317" s="376"/>
      <c r="D317" s="375" t="str">
        <f t="shared" si="12"/>
        <v/>
      </c>
      <c r="F317" s="185">
        <v>0</v>
      </c>
      <c r="G317" s="367">
        <f t="shared" si="13"/>
        <v>0</v>
      </c>
      <c r="I317" s="185">
        <f t="shared" si="14"/>
        <v>0</v>
      </c>
    </row>
    <row r="318" ht="36" customHeight="1" spans="1:9">
      <c r="A318" s="377" t="s">
        <v>231</v>
      </c>
      <c r="B318" s="378"/>
      <c r="C318" s="376"/>
      <c r="D318" s="375" t="str">
        <f t="shared" si="12"/>
        <v/>
      </c>
      <c r="F318" s="185">
        <v>0</v>
      </c>
      <c r="G318" s="367">
        <f t="shared" si="13"/>
        <v>0</v>
      </c>
      <c r="I318" s="185">
        <f t="shared" si="14"/>
        <v>0</v>
      </c>
    </row>
    <row r="319" ht="36" customHeight="1" spans="1:9">
      <c r="A319" s="377" t="s">
        <v>199</v>
      </c>
      <c r="B319" s="378"/>
      <c r="C319" s="376"/>
      <c r="D319" s="375" t="str">
        <f t="shared" si="12"/>
        <v/>
      </c>
      <c r="F319" s="185">
        <v>0</v>
      </c>
      <c r="G319" s="367">
        <f t="shared" si="13"/>
        <v>0</v>
      </c>
      <c r="I319" s="185">
        <f t="shared" si="14"/>
        <v>0</v>
      </c>
    </row>
    <row r="320" ht="36" customHeight="1" spans="1:9">
      <c r="A320" s="377" t="s">
        <v>375</v>
      </c>
      <c r="B320" s="378">
        <v>500</v>
      </c>
      <c r="C320" s="376">
        <v>74</v>
      </c>
      <c r="D320" s="375" t="str">
        <f t="shared" si="12"/>
        <v/>
      </c>
      <c r="F320" s="185">
        <v>0</v>
      </c>
      <c r="G320" s="367">
        <f t="shared" si="13"/>
        <v>74</v>
      </c>
      <c r="H320" s="185">
        <v>204</v>
      </c>
      <c r="I320" s="185">
        <f t="shared" si="14"/>
        <v>74</v>
      </c>
    </row>
    <row r="321" ht="36" customHeight="1" spans="1:9">
      <c r="A321" s="372" t="s">
        <v>376</v>
      </c>
      <c r="B321" s="378">
        <f>SUM(B322:B330)</f>
        <v>0</v>
      </c>
      <c r="C321" s="376">
        <f>SUM(C322:C330)</f>
        <v>0</v>
      </c>
      <c r="D321" s="375" t="str">
        <f t="shared" si="12"/>
        <v/>
      </c>
      <c r="F321" s="185">
        <v>0</v>
      </c>
      <c r="G321" s="367">
        <f t="shared" si="13"/>
        <v>0</v>
      </c>
      <c r="I321" s="185">
        <f t="shared" si="14"/>
        <v>0</v>
      </c>
    </row>
    <row r="322" ht="36" customHeight="1" spans="1:9">
      <c r="A322" s="380" t="s">
        <v>190</v>
      </c>
      <c r="B322" s="378"/>
      <c r="C322" s="376"/>
      <c r="D322" s="375" t="str">
        <f t="shared" si="12"/>
        <v/>
      </c>
      <c r="F322" s="185">
        <v>0</v>
      </c>
      <c r="G322" s="367">
        <f t="shared" si="13"/>
        <v>0</v>
      </c>
      <c r="I322" s="185">
        <f t="shared" si="14"/>
        <v>0</v>
      </c>
    </row>
    <row r="323" ht="36" customHeight="1" spans="1:9">
      <c r="A323" s="377" t="s">
        <v>191</v>
      </c>
      <c r="B323" s="378"/>
      <c r="C323" s="376"/>
      <c r="D323" s="375" t="str">
        <f t="shared" si="12"/>
        <v/>
      </c>
      <c r="F323" s="185">
        <v>0</v>
      </c>
      <c r="G323" s="367">
        <f t="shared" si="13"/>
        <v>0</v>
      </c>
      <c r="I323" s="185">
        <f t="shared" si="14"/>
        <v>0</v>
      </c>
    </row>
    <row r="324" ht="36" customHeight="1" spans="1:9">
      <c r="A324" s="377" t="s">
        <v>192</v>
      </c>
      <c r="B324" s="378"/>
      <c r="C324" s="376"/>
      <c r="D324" s="375" t="str">
        <f t="shared" ref="D324:D387" si="15">IF(B324&lt;&gt;0,IF((C324/B324-1)&lt;-30%,"",IF((C324/B324-1)&gt;150%,"",C324/B324-1)),"")</f>
        <v/>
      </c>
      <c r="F324" s="185">
        <v>0</v>
      </c>
      <c r="G324" s="367">
        <f t="shared" ref="G324:G387" si="16">C324-F324</f>
        <v>0</v>
      </c>
      <c r="I324" s="185">
        <f t="shared" ref="I324:I387" si="17">F324+G324</f>
        <v>0</v>
      </c>
    </row>
    <row r="325" ht="36" customHeight="1" spans="1:9">
      <c r="A325" s="377" t="s">
        <v>377</v>
      </c>
      <c r="B325" s="378"/>
      <c r="C325" s="376"/>
      <c r="D325" s="375" t="str">
        <f t="shared" si="15"/>
        <v/>
      </c>
      <c r="F325" s="185">
        <v>0</v>
      </c>
      <c r="G325" s="367">
        <f t="shared" si="16"/>
        <v>0</v>
      </c>
      <c r="I325" s="185">
        <f t="shared" si="17"/>
        <v>0</v>
      </c>
    </row>
    <row r="326" ht="36" customHeight="1" spans="1:9">
      <c r="A326" s="377" t="s">
        <v>378</v>
      </c>
      <c r="B326" s="378"/>
      <c r="C326" s="376"/>
      <c r="D326" s="375" t="str">
        <f t="shared" si="15"/>
        <v/>
      </c>
      <c r="F326" s="185">
        <v>0</v>
      </c>
      <c r="G326" s="367">
        <f t="shared" si="16"/>
        <v>0</v>
      </c>
      <c r="I326" s="185">
        <f t="shared" si="17"/>
        <v>0</v>
      </c>
    </row>
    <row r="327" ht="36" customHeight="1" spans="1:9">
      <c r="A327" s="377" t="s">
        <v>379</v>
      </c>
      <c r="B327" s="378"/>
      <c r="C327" s="376"/>
      <c r="D327" s="375" t="str">
        <f t="shared" si="15"/>
        <v/>
      </c>
      <c r="F327" s="185">
        <v>0</v>
      </c>
      <c r="G327" s="367">
        <f t="shared" si="16"/>
        <v>0</v>
      </c>
      <c r="I327" s="185">
        <f t="shared" si="17"/>
        <v>0</v>
      </c>
    </row>
    <row r="328" ht="36" customHeight="1" spans="1:9">
      <c r="A328" s="383" t="s">
        <v>231</v>
      </c>
      <c r="B328" s="378"/>
      <c r="C328" s="376"/>
      <c r="D328" s="375" t="str">
        <f t="shared" si="15"/>
        <v/>
      </c>
      <c r="F328" s="185">
        <v>0</v>
      </c>
      <c r="G328" s="367">
        <f t="shared" si="16"/>
        <v>0</v>
      </c>
      <c r="I328" s="185">
        <f t="shared" si="17"/>
        <v>0</v>
      </c>
    </row>
    <row r="329" ht="36" customHeight="1" spans="1:9">
      <c r="A329" s="377" t="s">
        <v>199</v>
      </c>
      <c r="B329" s="378"/>
      <c r="C329" s="376"/>
      <c r="D329" s="375" t="str">
        <f t="shared" si="15"/>
        <v/>
      </c>
      <c r="F329" s="185">
        <v>0</v>
      </c>
      <c r="G329" s="367">
        <f t="shared" si="16"/>
        <v>0</v>
      </c>
      <c r="I329" s="185">
        <f t="shared" si="17"/>
        <v>0</v>
      </c>
    </row>
    <row r="330" ht="36" customHeight="1" spans="1:9">
      <c r="A330" s="379" t="s">
        <v>380</v>
      </c>
      <c r="B330" s="378"/>
      <c r="C330" s="376"/>
      <c r="D330" s="375" t="str">
        <f t="shared" si="15"/>
        <v/>
      </c>
      <c r="F330" s="185">
        <v>0</v>
      </c>
      <c r="G330" s="367">
        <f t="shared" si="16"/>
        <v>0</v>
      </c>
      <c r="I330" s="185">
        <f t="shared" si="17"/>
        <v>0</v>
      </c>
    </row>
    <row r="331" ht="36" customHeight="1" spans="1:9">
      <c r="A331" s="372" t="s">
        <v>381</v>
      </c>
      <c r="B331" s="378">
        <f>SUM(B332:B340)</f>
        <v>0</v>
      </c>
      <c r="C331" s="376">
        <f>SUM(C332:C340)</f>
        <v>0</v>
      </c>
      <c r="D331" s="375" t="str">
        <f t="shared" si="15"/>
        <v/>
      </c>
      <c r="F331" s="185">
        <v>0</v>
      </c>
      <c r="G331" s="367">
        <f t="shared" si="16"/>
        <v>0</v>
      </c>
      <c r="I331" s="185">
        <f t="shared" si="17"/>
        <v>0</v>
      </c>
    </row>
    <row r="332" ht="36" customHeight="1" spans="1:9">
      <c r="A332" s="380" t="s">
        <v>190</v>
      </c>
      <c r="B332" s="378"/>
      <c r="C332" s="376"/>
      <c r="D332" s="375" t="str">
        <f t="shared" si="15"/>
        <v/>
      </c>
      <c r="F332" s="185">
        <v>0</v>
      </c>
      <c r="G332" s="367">
        <f t="shared" si="16"/>
        <v>0</v>
      </c>
      <c r="I332" s="185">
        <f t="shared" si="17"/>
        <v>0</v>
      </c>
    </row>
    <row r="333" ht="36" customHeight="1" spans="1:9">
      <c r="A333" s="377" t="s">
        <v>191</v>
      </c>
      <c r="B333" s="378"/>
      <c r="C333" s="376"/>
      <c r="D333" s="375" t="str">
        <f t="shared" si="15"/>
        <v/>
      </c>
      <c r="F333" s="185">
        <v>0</v>
      </c>
      <c r="G333" s="367">
        <f t="shared" si="16"/>
        <v>0</v>
      </c>
      <c r="I333" s="185">
        <f t="shared" si="17"/>
        <v>0</v>
      </c>
    </row>
    <row r="334" ht="36" customHeight="1" spans="1:9">
      <c r="A334" s="377" t="s">
        <v>192</v>
      </c>
      <c r="B334" s="378"/>
      <c r="C334" s="376"/>
      <c r="D334" s="375" t="str">
        <f t="shared" si="15"/>
        <v/>
      </c>
      <c r="F334" s="185">
        <v>0</v>
      </c>
      <c r="G334" s="367">
        <f t="shared" si="16"/>
        <v>0</v>
      </c>
      <c r="I334" s="185">
        <f t="shared" si="17"/>
        <v>0</v>
      </c>
    </row>
    <row r="335" ht="36" customHeight="1" spans="1:9">
      <c r="A335" s="377" t="s">
        <v>382</v>
      </c>
      <c r="B335" s="378"/>
      <c r="C335" s="376"/>
      <c r="D335" s="375" t="str">
        <f t="shared" si="15"/>
        <v/>
      </c>
      <c r="F335" s="185">
        <v>0</v>
      </c>
      <c r="G335" s="367">
        <f t="shared" si="16"/>
        <v>0</v>
      </c>
      <c r="I335" s="185">
        <f t="shared" si="17"/>
        <v>0</v>
      </c>
    </row>
    <row r="336" ht="36" customHeight="1" spans="1:9">
      <c r="A336" s="377" t="s">
        <v>383</v>
      </c>
      <c r="B336" s="378"/>
      <c r="C336" s="376"/>
      <c r="D336" s="375" t="str">
        <f t="shared" si="15"/>
        <v/>
      </c>
      <c r="F336" s="185">
        <v>0</v>
      </c>
      <c r="G336" s="367">
        <f t="shared" si="16"/>
        <v>0</v>
      </c>
      <c r="I336" s="185">
        <f t="shared" si="17"/>
        <v>0</v>
      </c>
    </row>
    <row r="337" ht="36" customHeight="1" spans="1:9">
      <c r="A337" s="377" t="s">
        <v>384</v>
      </c>
      <c r="B337" s="378"/>
      <c r="C337" s="376"/>
      <c r="D337" s="375" t="str">
        <f t="shared" si="15"/>
        <v/>
      </c>
      <c r="F337" s="185">
        <v>0</v>
      </c>
      <c r="G337" s="367">
        <f t="shared" si="16"/>
        <v>0</v>
      </c>
      <c r="I337" s="185">
        <f t="shared" si="17"/>
        <v>0</v>
      </c>
    </row>
    <row r="338" ht="36" customHeight="1" spans="1:9">
      <c r="A338" s="377" t="s">
        <v>231</v>
      </c>
      <c r="B338" s="378"/>
      <c r="C338" s="376"/>
      <c r="D338" s="375" t="str">
        <f t="shared" si="15"/>
        <v/>
      </c>
      <c r="F338" s="185">
        <v>0</v>
      </c>
      <c r="G338" s="367">
        <f t="shared" si="16"/>
        <v>0</v>
      </c>
      <c r="I338" s="185">
        <f t="shared" si="17"/>
        <v>0</v>
      </c>
    </row>
    <row r="339" ht="36" customHeight="1" spans="1:9">
      <c r="A339" s="377" t="s">
        <v>199</v>
      </c>
      <c r="B339" s="378"/>
      <c r="C339" s="376"/>
      <c r="D339" s="375" t="str">
        <f t="shared" si="15"/>
        <v/>
      </c>
      <c r="F339" s="185">
        <v>0</v>
      </c>
      <c r="G339" s="367">
        <f t="shared" si="16"/>
        <v>0</v>
      </c>
      <c r="I339" s="185">
        <f t="shared" si="17"/>
        <v>0</v>
      </c>
    </row>
    <row r="340" ht="36" customHeight="1" spans="1:9">
      <c r="A340" s="379" t="s">
        <v>385</v>
      </c>
      <c r="B340" s="378"/>
      <c r="C340" s="376"/>
      <c r="D340" s="375" t="str">
        <f t="shared" si="15"/>
        <v/>
      </c>
      <c r="F340" s="185">
        <v>0</v>
      </c>
      <c r="G340" s="367">
        <f t="shared" si="16"/>
        <v>0</v>
      </c>
      <c r="I340" s="185">
        <f t="shared" si="17"/>
        <v>0</v>
      </c>
    </row>
    <row r="341" ht="36" customHeight="1" spans="1:9">
      <c r="A341" s="372" t="s">
        <v>386</v>
      </c>
      <c r="B341" s="378">
        <f>SUM(B342:B348)</f>
        <v>0</v>
      </c>
      <c r="C341" s="376">
        <f>SUM(C342:C348)</f>
        <v>0</v>
      </c>
      <c r="D341" s="375" t="str">
        <f t="shared" si="15"/>
        <v/>
      </c>
      <c r="F341" s="185">
        <v>0</v>
      </c>
      <c r="G341" s="367">
        <f t="shared" si="16"/>
        <v>0</v>
      </c>
      <c r="I341" s="185">
        <f t="shared" si="17"/>
        <v>0</v>
      </c>
    </row>
    <row r="342" ht="36" customHeight="1" spans="1:9">
      <c r="A342" s="380" t="s">
        <v>190</v>
      </c>
      <c r="B342" s="378"/>
      <c r="C342" s="376"/>
      <c r="D342" s="375" t="str">
        <f t="shared" si="15"/>
        <v/>
      </c>
      <c r="F342" s="185">
        <v>0</v>
      </c>
      <c r="G342" s="367">
        <f t="shared" si="16"/>
        <v>0</v>
      </c>
      <c r="I342" s="185">
        <f t="shared" si="17"/>
        <v>0</v>
      </c>
    </row>
    <row r="343" ht="36" customHeight="1" spans="1:9">
      <c r="A343" s="377" t="s">
        <v>191</v>
      </c>
      <c r="B343" s="378"/>
      <c r="C343" s="376"/>
      <c r="D343" s="375" t="str">
        <f t="shared" si="15"/>
        <v/>
      </c>
      <c r="F343" s="185">
        <v>0</v>
      </c>
      <c r="G343" s="367">
        <f t="shared" si="16"/>
        <v>0</v>
      </c>
      <c r="I343" s="185">
        <f t="shared" si="17"/>
        <v>0</v>
      </c>
    </row>
    <row r="344" ht="36" customHeight="1" spans="1:9">
      <c r="A344" s="377" t="s">
        <v>192</v>
      </c>
      <c r="B344" s="378"/>
      <c r="C344" s="376"/>
      <c r="D344" s="375" t="str">
        <f t="shared" si="15"/>
        <v/>
      </c>
      <c r="F344" s="185">
        <v>0</v>
      </c>
      <c r="G344" s="367">
        <f t="shared" si="16"/>
        <v>0</v>
      </c>
      <c r="I344" s="185">
        <f t="shared" si="17"/>
        <v>0</v>
      </c>
    </row>
    <row r="345" ht="36" customHeight="1" spans="1:9">
      <c r="A345" s="377" t="s">
        <v>387</v>
      </c>
      <c r="B345" s="378"/>
      <c r="C345" s="376"/>
      <c r="D345" s="375" t="str">
        <f t="shared" si="15"/>
        <v/>
      </c>
      <c r="F345" s="185">
        <v>0</v>
      </c>
      <c r="G345" s="367">
        <f t="shared" si="16"/>
        <v>0</v>
      </c>
      <c r="I345" s="185">
        <f t="shared" si="17"/>
        <v>0</v>
      </c>
    </row>
    <row r="346" ht="36" customHeight="1" spans="1:9">
      <c r="A346" s="381" t="s">
        <v>388</v>
      </c>
      <c r="B346" s="378"/>
      <c r="C346" s="376"/>
      <c r="D346" s="375" t="str">
        <f t="shared" si="15"/>
        <v/>
      </c>
      <c r="F346" s="185">
        <v>0</v>
      </c>
      <c r="G346" s="367">
        <f t="shared" si="16"/>
        <v>0</v>
      </c>
      <c r="I346" s="185">
        <f t="shared" si="17"/>
        <v>0</v>
      </c>
    </row>
    <row r="347" ht="36" customHeight="1" spans="1:9">
      <c r="A347" s="377" t="s">
        <v>199</v>
      </c>
      <c r="B347" s="378"/>
      <c r="C347" s="376"/>
      <c r="D347" s="375" t="str">
        <f t="shared" si="15"/>
        <v/>
      </c>
      <c r="F347" s="185">
        <v>0</v>
      </c>
      <c r="G347" s="367">
        <f t="shared" si="16"/>
        <v>0</v>
      </c>
      <c r="I347" s="185">
        <f t="shared" si="17"/>
        <v>0</v>
      </c>
    </row>
    <row r="348" ht="36" customHeight="1" spans="1:9">
      <c r="A348" s="377" t="s">
        <v>389</v>
      </c>
      <c r="B348" s="378"/>
      <c r="C348" s="376"/>
      <c r="D348" s="375" t="str">
        <f t="shared" si="15"/>
        <v/>
      </c>
      <c r="F348" s="185">
        <v>0</v>
      </c>
      <c r="G348" s="367">
        <f t="shared" si="16"/>
        <v>0</v>
      </c>
      <c r="I348" s="185">
        <f t="shared" si="17"/>
        <v>0</v>
      </c>
    </row>
    <row r="349" ht="36" customHeight="1" spans="1:9">
      <c r="A349" s="372" t="s">
        <v>390</v>
      </c>
      <c r="B349" s="378">
        <f>SUM(B350:B354)</f>
        <v>0</v>
      </c>
      <c r="C349" s="376">
        <f>SUM(C350:C354)</f>
        <v>0</v>
      </c>
      <c r="D349" s="375" t="str">
        <f t="shared" si="15"/>
        <v/>
      </c>
      <c r="F349" s="185">
        <v>0</v>
      </c>
      <c r="G349" s="367">
        <f t="shared" si="16"/>
        <v>0</v>
      </c>
      <c r="I349" s="185">
        <f t="shared" si="17"/>
        <v>0</v>
      </c>
    </row>
    <row r="350" ht="36" customHeight="1" spans="1:9">
      <c r="A350" s="377" t="s">
        <v>190</v>
      </c>
      <c r="B350" s="378"/>
      <c r="C350" s="376"/>
      <c r="D350" s="375" t="str">
        <f t="shared" si="15"/>
        <v/>
      </c>
      <c r="F350" s="185">
        <v>0</v>
      </c>
      <c r="G350" s="367">
        <f t="shared" si="16"/>
        <v>0</v>
      </c>
      <c r="I350" s="185">
        <f t="shared" si="17"/>
        <v>0</v>
      </c>
    </row>
    <row r="351" ht="36" customHeight="1" spans="1:9">
      <c r="A351" s="381" t="s">
        <v>191</v>
      </c>
      <c r="B351" s="378"/>
      <c r="C351" s="376"/>
      <c r="D351" s="375" t="str">
        <f t="shared" si="15"/>
        <v/>
      </c>
      <c r="F351" s="185">
        <v>0</v>
      </c>
      <c r="G351" s="367">
        <f t="shared" si="16"/>
        <v>0</v>
      </c>
      <c r="I351" s="185">
        <f t="shared" si="17"/>
        <v>0</v>
      </c>
    </row>
    <row r="352" ht="36" customHeight="1" spans="1:9">
      <c r="A352" s="381" t="s">
        <v>231</v>
      </c>
      <c r="B352" s="378"/>
      <c r="C352" s="376"/>
      <c r="D352" s="375" t="str">
        <f t="shared" si="15"/>
        <v/>
      </c>
      <c r="F352" s="185">
        <v>0</v>
      </c>
      <c r="G352" s="367">
        <f t="shared" si="16"/>
        <v>0</v>
      </c>
      <c r="I352" s="185">
        <f t="shared" si="17"/>
        <v>0</v>
      </c>
    </row>
    <row r="353" ht="36" customHeight="1" spans="1:9">
      <c r="A353" s="377" t="s">
        <v>391</v>
      </c>
      <c r="B353" s="378"/>
      <c r="C353" s="376"/>
      <c r="D353" s="375" t="str">
        <f t="shared" si="15"/>
        <v/>
      </c>
      <c r="F353" s="185">
        <v>0</v>
      </c>
      <c r="G353" s="367">
        <f t="shared" si="16"/>
        <v>0</v>
      </c>
      <c r="I353" s="185">
        <f t="shared" si="17"/>
        <v>0</v>
      </c>
    </row>
    <row r="354" ht="36" customHeight="1" spans="1:9">
      <c r="A354" s="379" t="s">
        <v>392</v>
      </c>
      <c r="B354" s="378"/>
      <c r="C354" s="376"/>
      <c r="D354" s="375" t="str">
        <f t="shared" si="15"/>
        <v/>
      </c>
      <c r="F354" s="185">
        <v>0</v>
      </c>
      <c r="G354" s="367">
        <f t="shared" si="16"/>
        <v>0</v>
      </c>
      <c r="I354" s="185">
        <f t="shared" si="17"/>
        <v>0</v>
      </c>
    </row>
    <row r="355" ht="36" customHeight="1" spans="1:9">
      <c r="A355" s="372" t="s">
        <v>393</v>
      </c>
      <c r="B355" s="378">
        <f>B356</f>
        <v>111</v>
      </c>
      <c r="C355" s="376">
        <f>SUM(C356)</f>
        <v>10</v>
      </c>
      <c r="D355" s="375" t="str">
        <f t="shared" si="15"/>
        <v/>
      </c>
      <c r="F355" s="185">
        <v>0</v>
      </c>
      <c r="G355" s="367">
        <f t="shared" si="16"/>
        <v>10</v>
      </c>
      <c r="I355" s="185">
        <f t="shared" si="17"/>
        <v>10</v>
      </c>
    </row>
    <row r="356" ht="36" customHeight="1" spans="1:9">
      <c r="A356" s="381" t="s">
        <v>394</v>
      </c>
      <c r="B356" s="378">
        <v>111</v>
      </c>
      <c r="C356" s="376">
        <v>10</v>
      </c>
      <c r="D356" s="375" t="str">
        <f t="shared" si="15"/>
        <v/>
      </c>
      <c r="F356" s="185">
        <v>0</v>
      </c>
      <c r="G356" s="367">
        <f t="shared" si="16"/>
        <v>10</v>
      </c>
      <c r="H356" s="185">
        <v>204</v>
      </c>
      <c r="I356" s="185">
        <f t="shared" si="17"/>
        <v>10</v>
      </c>
    </row>
    <row r="357" ht="36" customHeight="1" spans="1:9">
      <c r="A357" s="372" t="s">
        <v>145</v>
      </c>
      <c r="B357" s="378">
        <f>SUM(B358,B363,B372,B378,B384,B388,B392,B396,B402,B409)</f>
        <v>66010</v>
      </c>
      <c r="C357" s="376">
        <f>SUM(C358,C363,C372,C378,C384,C388,C392,C396,C402,C409)</f>
        <v>67687</v>
      </c>
      <c r="D357" s="375">
        <f t="shared" si="15"/>
        <v>0.0254052416300561</v>
      </c>
      <c r="F357" s="185">
        <v>0</v>
      </c>
      <c r="G357" s="367">
        <f t="shared" si="16"/>
        <v>67687</v>
      </c>
      <c r="I357" s="185">
        <f t="shared" si="17"/>
        <v>67687</v>
      </c>
    </row>
    <row r="358" ht="36" customHeight="1" spans="1:9">
      <c r="A358" s="372" t="s">
        <v>395</v>
      </c>
      <c r="B358" s="378">
        <f>SUM(B359:B362)</f>
        <v>1906</v>
      </c>
      <c r="C358" s="376">
        <f>SUM(C359:C362)</f>
        <v>2051</v>
      </c>
      <c r="D358" s="375">
        <f t="shared" si="15"/>
        <v>0.0760755508919202</v>
      </c>
      <c r="F358" s="185">
        <v>0</v>
      </c>
      <c r="G358" s="367">
        <f t="shared" si="16"/>
        <v>2051</v>
      </c>
      <c r="I358" s="185">
        <f t="shared" si="17"/>
        <v>2051</v>
      </c>
    </row>
    <row r="359" ht="36" customHeight="1" spans="1:9">
      <c r="A359" s="377" t="s">
        <v>190</v>
      </c>
      <c r="B359" s="378">
        <v>1382</v>
      </c>
      <c r="C359" s="376">
        <v>1538</v>
      </c>
      <c r="D359" s="375">
        <f t="shared" si="15"/>
        <v>0.11287988422576</v>
      </c>
      <c r="F359" s="185">
        <v>1537.54</v>
      </c>
      <c r="G359" s="367">
        <f t="shared" si="16"/>
        <v>0.460000000000036</v>
      </c>
      <c r="H359" s="185">
        <v>205</v>
      </c>
      <c r="I359" s="185">
        <f t="shared" si="17"/>
        <v>1538</v>
      </c>
    </row>
    <row r="360" ht="36" customHeight="1" spans="1:9">
      <c r="A360" s="377" t="s">
        <v>191</v>
      </c>
      <c r="B360" s="378"/>
      <c r="C360" s="376"/>
      <c r="D360" s="375" t="str">
        <f t="shared" si="15"/>
        <v/>
      </c>
      <c r="F360" s="185">
        <v>0</v>
      </c>
      <c r="G360" s="367">
        <f t="shared" si="16"/>
        <v>0</v>
      </c>
      <c r="I360" s="185">
        <f t="shared" si="17"/>
        <v>0</v>
      </c>
    </row>
    <row r="361" ht="36" customHeight="1" spans="1:9">
      <c r="A361" s="381" t="s">
        <v>192</v>
      </c>
      <c r="B361" s="378"/>
      <c r="C361" s="376"/>
      <c r="D361" s="375" t="str">
        <f t="shared" si="15"/>
        <v/>
      </c>
      <c r="F361" s="185">
        <v>0</v>
      </c>
      <c r="G361" s="367">
        <f t="shared" si="16"/>
        <v>0</v>
      </c>
      <c r="I361" s="185">
        <f t="shared" si="17"/>
        <v>0</v>
      </c>
    </row>
    <row r="362" ht="36" customHeight="1" spans="1:9">
      <c r="A362" s="377" t="s">
        <v>396</v>
      </c>
      <c r="B362" s="378">
        <v>524</v>
      </c>
      <c r="C362" s="376">
        <v>513</v>
      </c>
      <c r="D362" s="375">
        <f t="shared" si="15"/>
        <v>-0.0209923664122137</v>
      </c>
      <c r="F362" s="185">
        <v>512.81</v>
      </c>
      <c r="G362" s="367">
        <f t="shared" si="16"/>
        <v>0.190000000000055</v>
      </c>
      <c r="H362" s="185">
        <v>205</v>
      </c>
      <c r="I362" s="185">
        <f t="shared" si="17"/>
        <v>513</v>
      </c>
    </row>
    <row r="363" ht="36" customHeight="1" spans="1:9">
      <c r="A363" s="372" t="s">
        <v>397</v>
      </c>
      <c r="B363" s="378">
        <f>SUM(B364:B371)</f>
        <v>61619</v>
      </c>
      <c r="C363" s="376">
        <f>SUM(C364:C371)</f>
        <v>62034</v>
      </c>
      <c r="D363" s="375">
        <f t="shared" si="15"/>
        <v>0.00673493565296424</v>
      </c>
      <c r="F363" s="185">
        <v>0</v>
      </c>
      <c r="G363" s="367">
        <f t="shared" si="16"/>
        <v>62034</v>
      </c>
      <c r="I363" s="185">
        <f t="shared" si="17"/>
        <v>62034</v>
      </c>
    </row>
    <row r="364" ht="36" customHeight="1" spans="1:9">
      <c r="A364" s="377" t="s">
        <v>398</v>
      </c>
      <c r="B364" s="378">
        <v>4455</v>
      </c>
      <c r="C364" s="376">
        <v>4507</v>
      </c>
      <c r="D364" s="375">
        <f t="shared" si="15"/>
        <v>0.0116722783389449</v>
      </c>
      <c r="F364" s="185">
        <v>2724.93</v>
      </c>
      <c r="G364" s="367">
        <f t="shared" si="16"/>
        <v>1782.07</v>
      </c>
      <c r="H364" s="185">
        <v>205</v>
      </c>
      <c r="I364" s="185">
        <f t="shared" si="17"/>
        <v>4507</v>
      </c>
    </row>
    <row r="365" ht="36" customHeight="1" spans="1:9">
      <c r="A365" s="377" t="s">
        <v>399</v>
      </c>
      <c r="B365" s="378">
        <v>30905</v>
      </c>
      <c r="C365" s="376">
        <v>30428</v>
      </c>
      <c r="D365" s="375">
        <f t="shared" si="15"/>
        <v>-0.0154343957288464</v>
      </c>
      <c r="F365" s="185">
        <v>24915.95</v>
      </c>
      <c r="G365" s="367">
        <f t="shared" si="16"/>
        <v>5512.05</v>
      </c>
      <c r="H365" s="185">
        <v>205</v>
      </c>
      <c r="I365" s="185">
        <f t="shared" si="17"/>
        <v>30428</v>
      </c>
    </row>
    <row r="366" ht="36" customHeight="1" spans="1:9">
      <c r="A366" s="377" t="s">
        <v>400</v>
      </c>
      <c r="B366" s="378">
        <v>17822</v>
      </c>
      <c r="C366" s="376">
        <f>10289+4000</f>
        <v>14289</v>
      </c>
      <c r="D366" s="375">
        <f t="shared" si="15"/>
        <v>-0.198238132645045</v>
      </c>
      <c r="F366" s="185">
        <v>10287.78</v>
      </c>
      <c r="G366" s="367">
        <f t="shared" si="16"/>
        <v>4001.22</v>
      </c>
      <c r="H366" s="185">
        <v>205</v>
      </c>
      <c r="I366" s="185">
        <f t="shared" si="17"/>
        <v>14289</v>
      </c>
    </row>
    <row r="367" ht="36" customHeight="1" spans="1:9">
      <c r="A367" s="377" t="s">
        <v>401</v>
      </c>
      <c r="B367" s="378">
        <v>6890</v>
      </c>
      <c r="C367" s="376">
        <v>6396</v>
      </c>
      <c r="D367" s="375">
        <f t="shared" si="15"/>
        <v>-0.0716981132075472</v>
      </c>
      <c r="F367" s="185">
        <v>2342.35</v>
      </c>
      <c r="G367" s="367">
        <f t="shared" si="16"/>
        <v>4053.65</v>
      </c>
      <c r="H367" s="185">
        <v>205</v>
      </c>
      <c r="I367" s="185">
        <f t="shared" si="17"/>
        <v>6396</v>
      </c>
    </row>
    <row r="368" ht="36" customHeight="1" spans="1:9">
      <c r="A368" s="377" t="s">
        <v>402</v>
      </c>
      <c r="B368" s="378"/>
      <c r="C368" s="376">
        <v>316</v>
      </c>
      <c r="D368" s="375" t="str">
        <f t="shared" si="15"/>
        <v/>
      </c>
      <c r="F368" s="185">
        <v>316.39</v>
      </c>
      <c r="G368" s="367">
        <f t="shared" si="16"/>
        <v>-0.389999999999986</v>
      </c>
      <c r="H368" s="185">
        <v>205</v>
      </c>
      <c r="I368" s="185">
        <f t="shared" si="17"/>
        <v>316</v>
      </c>
    </row>
    <row r="369" ht="36" customHeight="1" spans="1:9">
      <c r="A369" s="377" t="s">
        <v>403</v>
      </c>
      <c r="B369" s="378"/>
      <c r="C369" s="376"/>
      <c r="D369" s="375" t="str">
        <f t="shared" si="15"/>
        <v/>
      </c>
      <c r="F369" s="185">
        <v>0</v>
      </c>
      <c r="G369" s="367">
        <f t="shared" si="16"/>
        <v>0</v>
      </c>
      <c r="I369" s="185">
        <f t="shared" si="17"/>
        <v>0</v>
      </c>
    </row>
    <row r="370" ht="36" customHeight="1" spans="1:9">
      <c r="A370" s="381" t="s">
        <v>404</v>
      </c>
      <c r="B370" s="378"/>
      <c r="C370" s="376"/>
      <c r="D370" s="375" t="str">
        <f t="shared" si="15"/>
        <v/>
      </c>
      <c r="F370" s="185">
        <v>0</v>
      </c>
      <c r="G370" s="367">
        <f t="shared" si="16"/>
        <v>0</v>
      </c>
      <c r="I370" s="185">
        <f t="shared" si="17"/>
        <v>0</v>
      </c>
    </row>
    <row r="371" ht="36" customHeight="1" spans="1:9">
      <c r="A371" s="377" t="s">
        <v>405</v>
      </c>
      <c r="B371" s="378">
        <v>1547</v>
      </c>
      <c r="C371" s="376">
        <v>6098</v>
      </c>
      <c r="D371" s="375" t="str">
        <f t="shared" si="15"/>
        <v/>
      </c>
      <c r="F371" s="185">
        <v>6002</v>
      </c>
      <c r="G371" s="367">
        <f t="shared" si="16"/>
        <v>96</v>
      </c>
      <c r="H371" s="185">
        <v>205</v>
      </c>
      <c r="I371" s="185">
        <f t="shared" si="17"/>
        <v>6098</v>
      </c>
    </row>
    <row r="372" ht="36" customHeight="1" spans="1:9">
      <c r="A372" s="372" t="s">
        <v>406</v>
      </c>
      <c r="B372" s="378">
        <f>SUM(B373:B377)</f>
        <v>585</v>
      </c>
      <c r="C372" s="376">
        <f>SUM(C373:C377)</f>
        <v>30</v>
      </c>
      <c r="D372" s="375" t="str">
        <f t="shared" si="15"/>
        <v/>
      </c>
      <c r="F372" s="185">
        <v>0</v>
      </c>
      <c r="G372" s="367">
        <f t="shared" si="16"/>
        <v>30</v>
      </c>
      <c r="I372" s="185">
        <f t="shared" si="17"/>
        <v>30</v>
      </c>
    </row>
    <row r="373" ht="36" customHeight="1" spans="1:9">
      <c r="A373" s="380" t="s">
        <v>407</v>
      </c>
      <c r="B373" s="378">
        <v>0</v>
      </c>
      <c r="C373" s="376">
        <v>0</v>
      </c>
      <c r="D373" s="375" t="str">
        <f t="shared" si="15"/>
        <v/>
      </c>
      <c r="F373" s="185">
        <v>0</v>
      </c>
      <c r="G373" s="367">
        <f t="shared" si="16"/>
        <v>0</v>
      </c>
      <c r="I373" s="185">
        <f t="shared" si="17"/>
        <v>0</v>
      </c>
    </row>
    <row r="374" ht="36" customHeight="1" spans="1:9">
      <c r="A374" s="377" t="s">
        <v>408</v>
      </c>
      <c r="B374" s="378">
        <v>285</v>
      </c>
      <c r="C374" s="376">
        <v>30</v>
      </c>
      <c r="D374" s="375" t="str">
        <f t="shared" si="15"/>
        <v/>
      </c>
      <c r="F374" s="185">
        <v>0</v>
      </c>
      <c r="G374" s="367">
        <f t="shared" si="16"/>
        <v>30</v>
      </c>
      <c r="H374" s="185">
        <v>205</v>
      </c>
      <c r="I374" s="185">
        <f t="shared" si="17"/>
        <v>30</v>
      </c>
    </row>
    <row r="375" ht="36" customHeight="1" spans="1:9">
      <c r="A375" s="381" t="s">
        <v>409</v>
      </c>
      <c r="B375" s="378">
        <v>300</v>
      </c>
      <c r="C375" s="376"/>
      <c r="D375" s="375" t="str">
        <f t="shared" si="15"/>
        <v/>
      </c>
      <c r="F375" s="185">
        <v>0</v>
      </c>
      <c r="G375" s="367">
        <f t="shared" si="16"/>
        <v>0</v>
      </c>
      <c r="I375" s="185">
        <f t="shared" si="17"/>
        <v>0</v>
      </c>
    </row>
    <row r="376" ht="36" customHeight="1" spans="1:9">
      <c r="A376" s="381" t="s">
        <v>410</v>
      </c>
      <c r="B376" s="378"/>
      <c r="C376" s="376"/>
      <c r="D376" s="375" t="str">
        <f t="shared" si="15"/>
        <v/>
      </c>
      <c r="F376" s="185">
        <v>0</v>
      </c>
      <c r="G376" s="367">
        <f t="shared" si="16"/>
        <v>0</v>
      </c>
      <c r="I376" s="185">
        <f t="shared" si="17"/>
        <v>0</v>
      </c>
    </row>
    <row r="377" ht="36" customHeight="1" spans="1:9">
      <c r="A377" s="384" t="s">
        <v>411</v>
      </c>
      <c r="B377" s="378"/>
      <c r="C377" s="376"/>
      <c r="D377" s="375" t="str">
        <f t="shared" si="15"/>
        <v/>
      </c>
      <c r="F377" s="185">
        <v>0</v>
      </c>
      <c r="G377" s="367">
        <f t="shared" si="16"/>
        <v>0</v>
      </c>
      <c r="I377" s="185">
        <f t="shared" si="17"/>
        <v>0</v>
      </c>
    </row>
    <row r="378" ht="36" customHeight="1" spans="1:9">
      <c r="A378" s="382" t="s">
        <v>412</v>
      </c>
      <c r="B378" s="378">
        <f>SUM(B379:B383)</f>
        <v>0</v>
      </c>
      <c r="C378" s="376">
        <f>SUM(C379:C383)</f>
        <v>0</v>
      </c>
      <c r="D378" s="375" t="str">
        <f t="shared" si="15"/>
        <v/>
      </c>
      <c r="F378" s="185">
        <v>0</v>
      </c>
      <c r="G378" s="367">
        <f t="shared" si="16"/>
        <v>0</v>
      </c>
      <c r="I378" s="185">
        <f t="shared" si="17"/>
        <v>0</v>
      </c>
    </row>
    <row r="379" ht="36" customHeight="1" spans="1:9">
      <c r="A379" s="385" t="s">
        <v>413</v>
      </c>
      <c r="B379" s="378"/>
      <c r="C379" s="376"/>
      <c r="D379" s="375" t="str">
        <f t="shared" si="15"/>
        <v/>
      </c>
      <c r="F379" s="185">
        <v>0</v>
      </c>
      <c r="G379" s="367">
        <f t="shared" si="16"/>
        <v>0</v>
      </c>
      <c r="I379" s="185">
        <f t="shared" si="17"/>
        <v>0</v>
      </c>
    </row>
    <row r="380" ht="36" customHeight="1" spans="1:9">
      <c r="A380" s="381" t="s">
        <v>414</v>
      </c>
      <c r="B380" s="378"/>
      <c r="C380" s="376"/>
      <c r="D380" s="375" t="str">
        <f t="shared" si="15"/>
        <v/>
      </c>
      <c r="F380" s="185">
        <v>0</v>
      </c>
      <c r="G380" s="367">
        <f t="shared" si="16"/>
        <v>0</v>
      </c>
      <c r="I380" s="185">
        <f t="shared" si="17"/>
        <v>0</v>
      </c>
    </row>
    <row r="381" ht="36" customHeight="1" spans="1:9">
      <c r="A381" s="381" t="s">
        <v>415</v>
      </c>
      <c r="B381" s="378"/>
      <c r="C381" s="376"/>
      <c r="D381" s="375" t="str">
        <f t="shared" si="15"/>
        <v/>
      </c>
      <c r="F381" s="185">
        <v>0</v>
      </c>
      <c r="G381" s="367">
        <f t="shared" si="16"/>
        <v>0</v>
      </c>
      <c r="I381" s="185">
        <f t="shared" si="17"/>
        <v>0</v>
      </c>
    </row>
    <row r="382" ht="36" customHeight="1" spans="1:9">
      <c r="A382" s="381" t="s">
        <v>416</v>
      </c>
      <c r="B382" s="378"/>
      <c r="C382" s="376"/>
      <c r="D382" s="375" t="str">
        <f t="shared" si="15"/>
        <v/>
      </c>
      <c r="F382" s="185">
        <v>0</v>
      </c>
      <c r="G382" s="367">
        <f t="shared" si="16"/>
        <v>0</v>
      </c>
      <c r="I382" s="185">
        <f t="shared" si="17"/>
        <v>0</v>
      </c>
    </row>
    <row r="383" ht="36" customHeight="1" spans="1:9">
      <c r="A383" s="384" t="s">
        <v>417</v>
      </c>
      <c r="B383" s="378"/>
      <c r="C383" s="376"/>
      <c r="D383" s="375" t="str">
        <f t="shared" si="15"/>
        <v/>
      </c>
      <c r="F383" s="185">
        <v>0</v>
      </c>
      <c r="G383" s="367">
        <f t="shared" si="16"/>
        <v>0</v>
      </c>
      <c r="I383" s="185">
        <f t="shared" si="17"/>
        <v>0</v>
      </c>
    </row>
    <row r="384" ht="36" customHeight="1" spans="1:9">
      <c r="A384" s="382" t="s">
        <v>418</v>
      </c>
      <c r="B384" s="378">
        <f>SUM(B385:B387)</f>
        <v>0</v>
      </c>
      <c r="C384" s="376">
        <f>SUM(C385:C387)</f>
        <v>0</v>
      </c>
      <c r="D384" s="375" t="str">
        <f t="shared" si="15"/>
        <v/>
      </c>
      <c r="F384" s="185">
        <v>0</v>
      </c>
      <c r="G384" s="367">
        <f t="shared" si="16"/>
        <v>0</v>
      </c>
      <c r="I384" s="185">
        <f t="shared" si="17"/>
        <v>0</v>
      </c>
    </row>
    <row r="385" ht="36" customHeight="1" spans="1:9">
      <c r="A385" s="385" t="s">
        <v>419</v>
      </c>
      <c r="B385" s="378"/>
      <c r="C385" s="376"/>
      <c r="D385" s="375" t="str">
        <f t="shared" si="15"/>
        <v/>
      </c>
      <c r="F385" s="185">
        <v>0</v>
      </c>
      <c r="G385" s="367">
        <f t="shared" si="16"/>
        <v>0</v>
      </c>
      <c r="I385" s="185">
        <f t="shared" si="17"/>
        <v>0</v>
      </c>
    </row>
    <row r="386" ht="36" customHeight="1" spans="1:9">
      <c r="A386" s="381" t="s">
        <v>420</v>
      </c>
      <c r="B386" s="378"/>
      <c r="C386" s="376"/>
      <c r="D386" s="375" t="str">
        <f t="shared" si="15"/>
        <v/>
      </c>
      <c r="F386" s="185">
        <v>0</v>
      </c>
      <c r="G386" s="367">
        <f t="shared" si="16"/>
        <v>0</v>
      </c>
      <c r="I386" s="185">
        <f t="shared" si="17"/>
        <v>0</v>
      </c>
    </row>
    <row r="387" ht="36" customHeight="1" spans="1:9">
      <c r="A387" s="381" t="s">
        <v>421</v>
      </c>
      <c r="B387" s="378"/>
      <c r="C387" s="376"/>
      <c r="D387" s="375" t="str">
        <f t="shared" si="15"/>
        <v/>
      </c>
      <c r="F387" s="185">
        <v>0</v>
      </c>
      <c r="G387" s="367">
        <f t="shared" si="16"/>
        <v>0</v>
      </c>
      <c r="I387" s="185">
        <f t="shared" si="17"/>
        <v>0</v>
      </c>
    </row>
    <row r="388" ht="36" customHeight="1" spans="1:9">
      <c r="A388" s="382" t="s">
        <v>422</v>
      </c>
      <c r="B388" s="378">
        <f>SUM(B389:B391)</f>
        <v>0</v>
      </c>
      <c r="C388" s="376">
        <f>SUM(C389:C391)</f>
        <v>0</v>
      </c>
      <c r="D388" s="375" t="str">
        <f t="shared" ref="D388:D451" si="18">IF(B388&lt;&gt;0,IF((C388/B388-1)&lt;-30%,"",IF((C388/B388-1)&gt;150%,"",C388/B388-1)),"")</f>
        <v/>
      </c>
      <c r="F388" s="185">
        <v>0</v>
      </c>
      <c r="G388" s="367">
        <f t="shared" ref="G388:G451" si="19">C388-F388</f>
        <v>0</v>
      </c>
      <c r="I388" s="185">
        <f t="shared" ref="I388:I451" si="20">F388+G388</f>
        <v>0</v>
      </c>
    </row>
    <row r="389" ht="36" customHeight="1" spans="1:9">
      <c r="A389" s="381" t="s">
        <v>423</v>
      </c>
      <c r="B389" s="378"/>
      <c r="C389" s="376"/>
      <c r="D389" s="375" t="str">
        <f t="shared" si="18"/>
        <v/>
      </c>
      <c r="F389" s="185">
        <v>0</v>
      </c>
      <c r="G389" s="367">
        <f t="shared" si="19"/>
        <v>0</v>
      </c>
      <c r="I389" s="185">
        <f t="shared" si="20"/>
        <v>0</v>
      </c>
    </row>
    <row r="390" ht="36" customHeight="1" spans="1:9">
      <c r="A390" s="381" t="s">
        <v>424</v>
      </c>
      <c r="B390" s="378"/>
      <c r="C390" s="376"/>
      <c r="D390" s="375" t="str">
        <f t="shared" si="18"/>
        <v/>
      </c>
      <c r="F390" s="185">
        <v>0</v>
      </c>
      <c r="G390" s="367">
        <f t="shared" si="19"/>
        <v>0</v>
      </c>
      <c r="I390" s="185">
        <f t="shared" si="20"/>
        <v>0</v>
      </c>
    </row>
    <row r="391" ht="36" customHeight="1" spans="1:9">
      <c r="A391" s="379" t="s">
        <v>425</v>
      </c>
      <c r="B391" s="378"/>
      <c r="C391" s="376"/>
      <c r="D391" s="375" t="str">
        <f t="shared" si="18"/>
        <v/>
      </c>
      <c r="F391" s="185">
        <v>0</v>
      </c>
      <c r="G391" s="367">
        <f t="shared" si="19"/>
        <v>0</v>
      </c>
      <c r="I391" s="185">
        <f t="shared" si="20"/>
        <v>0</v>
      </c>
    </row>
    <row r="392" ht="36" customHeight="1" spans="1:9">
      <c r="A392" s="372" t="s">
        <v>426</v>
      </c>
      <c r="B392" s="378"/>
      <c r="C392" s="376">
        <f>SUM(C393:C395)</f>
        <v>0</v>
      </c>
      <c r="D392" s="375" t="str">
        <f t="shared" si="18"/>
        <v/>
      </c>
      <c r="F392" s="185">
        <v>0</v>
      </c>
      <c r="G392" s="367">
        <f t="shared" si="19"/>
        <v>0</v>
      </c>
      <c r="I392" s="185">
        <f t="shared" si="20"/>
        <v>0</v>
      </c>
    </row>
    <row r="393" ht="36" customHeight="1" spans="1:9">
      <c r="A393" s="380" t="s">
        <v>427</v>
      </c>
      <c r="B393" s="378"/>
      <c r="C393" s="376">
        <v>0</v>
      </c>
      <c r="D393" s="375" t="str">
        <f t="shared" si="18"/>
        <v/>
      </c>
      <c r="F393" s="185">
        <v>0</v>
      </c>
      <c r="G393" s="367">
        <f t="shared" si="19"/>
        <v>0</v>
      </c>
      <c r="I393" s="185">
        <f t="shared" si="20"/>
        <v>0</v>
      </c>
    </row>
    <row r="394" s="363" customFormat="1" ht="36" customHeight="1" spans="1:9">
      <c r="A394" s="377" t="s">
        <v>428</v>
      </c>
      <c r="B394" s="378">
        <v>0</v>
      </c>
      <c r="C394" s="376"/>
      <c r="D394" s="375" t="str">
        <f t="shared" si="18"/>
        <v/>
      </c>
      <c r="E394" s="185"/>
      <c r="F394" s="185">
        <v>0</v>
      </c>
      <c r="G394" s="367">
        <f t="shared" si="19"/>
        <v>0</v>
      </c>
      <c r="I394" s="185">
        <f t="shared" si="20"/>
        <v>0</v>
      </c>
    </row>
    <row r="395" ht="36" customHeight="1" spans="1:9">
      <c r="A395" s="379" t="s">
        <v>429</v>
      </c>
      <c r="B395" s="378"/>
      <c r="C395" s="376"/>
      <c r="D395" s="375" t="str">
        <f t="shared" si="18"/>
        <v/>
      </c>
      <c r="F395" s="185">
        <v>0</v>
      </c>
      <c r="G395" s="367">
        <f t="shared" si="19"/>
        <v>0</v>
      </c>
      <c r="I395" s="185">
        <f t="shared" si="20"/>
        <v>0</v>
      </c>
    </row>
    <row r="396" ht="36" customHeight="1" spans="1:9">
      <c r="A396" s="372" t="s">
        <v>430</v>
      </c>
      <c r="B396" s="378">
        <f>SUM(B397:B401)</f>
        <v>434</v>
      </c>
      <c r="C396" s="376">
        <f>SUM(C397:C401)</f>
        <v>369</v>
      </c>
      <c r="D396" s="375">
        <f t="shared" si="18"/>
        <v>-0.149769585253456</v>
      </c>
      <c r="F396" s="185">
        <v>0</v>
      </c>
      <c r="G396" s="367">
        <f t="shared" si="19"/>
        <v>369</v>
      </c>
      <c r="I396" s="185">
        <f t="shared" si="20"/>
        <v>369</v>
      </c>
    </row>
    <row r="397" s="363" customFormat="1" ht="36" customHeight="1" spans="1:9">
      <c r="A397" s="377" t="s">
        <v>431</v>
      </c>
      <c r="B397" s="378">
        <v>192</v>
      </c>
      <c r="C397" s="376">
        <v>171</v>
      </c>
      <c r="D397" s="375">
        <f t="shared" si="18"/>
        <v>-0.109375</v>
      </c>
      <c r="E397" s="185"/>
      <c r="F397" s="185">
        <v>170.93</v>
      </c>
      <c r="G397" s="367">
        <f t="shared" si="19"/>
        <v>0.0699999999999932</v>
      </c>
      <c r="H397" s="185">
        <v>205</v>
      </c>
      <c r="I397" s="185">
        <f t="shared" si="20"/>
        <v>171</v>
      </c>
    </row>
    <row r="398" ht="36" customHeight="1" spans="1:9">
      <c r="A398" s="377" t="s">
        <v>432</v>
      </c>
      <c r="B398" s="378">
        <v>142</v>
      </c>
      <c r="C398" s="376">
        <v>198</v>
      </c>
      <c r="D398" s="375">
        <f t="shared" si="18"/>
        <v>0.394366197183099</v>
      </c>
      <c r="F398" s="185">
        <v>197.96</v>
      </c>
      <c r="G398" s="367">
        <f t="shared" si="19"/>
        <v>0.039999999999992</v>
      </c>
      <c r="H398" s="185">
        <v>205</v>
      </c>
      <c r="I398" s="185">
        <f t="shared" si="20"/>
        <v>198</v>
      </c>
    </row>
    <row r="399" ht="36" customHeight="1" spans="1:9">
      <c r="A399" s="377" t="s">
        <v>433</v>
      </c>
      <c r="B399" s="378">
        <v>100</v>
      </c>
      <c r="C399" s="376"/>
      <c r="D399" s="375" t="str">
        <f t="shared" si="18"/>
        <v/>
      </c>
      <c r="F399" s="185">
        <v>0</v>
      </c>
      <c r="G399" s="367">
        <f t="shared" si="19"/>
        <v>0</v>
      </c>
      <c r="I399" s="185">
        <f t="shared" si="20"/>
        <v>0</v>
      </c>
    </row>
    <row r="400" ht="36" customHeight="1" spans="1:9">
      <c r="A400" s="377" t="s">
        <v>434</v>
      </c>
      <c r="B400" s="378"/>
      <c r="C400" s="376"/>
      <c r="D400" s="375" t="str">
        <f t="shared" si="18"/>
        <v/>
      </c>
      <c r="F400" s="185">
        <v>0</v>
      </c>
      <c r="G400" s="367">
        <f t="shared" si="19"/>
        <v>0</v>
      </c>
      <c r="I400" s="185">
        <f t="shared" si="20"/>
        <v>0</v>
      </c>
    </row>
    <row r="401" ht="36" customHeight="1" spans="1:9">
      <c r="A401" s="379" t="s">
        <v>435</v>
      </c>
      <c r="B401" s="378"/>
      <c r="C401" s="376"/>
      <c r="D401" s="375" t="str">
        <f t="shared" si="18"/>
        <v/>
      </c>
      <c r="F401" s="185">
        <v>0</v>
      </c>
      <c r="G401" s="367">
        <f t="shared" si="19"/>
        <v>0</v>
      </c>
      <c r="I401" s="185">
        <f t="shared" si="20"/>
        <v>0</v>
      </c>
    </row>
    <row r="402" ht="36" customHeight="1" spans="1:9">
      <c r="A402" s="372" t="s">
        <v>436</v>
      </c>
      <c r="B402" s="378">
        <f>SUM(B403:B408)</f>
        <v>466</v>
      </c>
      <c r="C402" s="376">
        <f>SUM(C403:C408)</f>
        <v>1453</v>
      </c>
      <c r="D402" s="375" t="str">
        <f t="shared" si="18"/>
        <v/>
      </c>
      <c r="F402" s="185">
        <v>0</v>
      </c>
      <c r="G402" s="367">
        <f t="shared" si="19"/>
        <v>1453</v>
      </c>
      <c r="I402" s="185">
        <f t="shared" si="20"/>
        <v>1453</v>
      </c>
    </row>
    <row r="403" ht="36" customHeight="1" spans="1:9">
      <c r="A403" s="380" t="s">
        <v>437</v>
      </c>
      <c r="B403" s="378">
        <v>266</v>
      </c>
      <c r="C403" s="376">
        <v>0</v>
      </c>
      <c r="D403" s="375" t="str">
        <f t="shared" si="18"/>
        <v/>
      </c>
      <c r="F403" s="185">
        <v>0</v>
      </c>
      <c r="G403" s="367">
        <f t="shared" si="19"/>
        <v>0</v>
      </c>
      <c r="I403" s="185">
        <f t="shared" si="20"/>
        <v>0</v>
      </c>
    </row>
    <row r="404" ht="36" customHeight="1" spans="1:9">
      <c r="A404" s="377" t="s">
        <v>438</v>
      </c>
      <c r="B404" s="378"/>
      <c r="C404" s="376">
        <v>0</v>
      </c>
      <c r="D404" s="375" t="str">
        <f t="shared" si="18"/>
        <v/>
      </c>
      <c r="F404" s="185">
        <v>0</v>
      </c>
      <c r="G404" s="367">
        <f t="shared" si="19"/>
        <v>0</v>
      </c>
      <c r="I404" s="185">
        <f t="shared" si="20"/>
        <v>0</v>
      </c>
    </row>
    <row r="405" ht="36" customHeight="1" spans="1:9">
      <c r="A405" s="377" t="s">
        <v>439</v>
      </c>
      <c r="B405" s="378"/>
      <c r="C405" s="376"/>
      <c r="D405" s="375" t="str">
        <f t="shared" si="18"/>
        <v/>
      </c>
      <c r="F405" s="185">
        <v>0</v>
      </c>
      <c r="G405" s="367">
        <f t="shared" si="19"/>
        <v>0</v>
      </c>
      <c r="I405" s="185">
        <f t="shared" si="20"/>
        <v>0</v>
      </c>
    </row>
    <row r="406" ht="36" customHeight="1" spans="1:9">
      <c r="A406" s="377" t="s">
        <v>440</v>
      </c>
      <c r="B406" s="378"/>
      <c r="C406" s="376"/>
      <c r="D406" s="375" t="str">
        <f t="shared" si="18"/>
        <v/>
      </c>
      <c r="F406" s="185">
        <v>0</v>
      </c>
      <c r="G406" s="367">
        <f t="shared" si="19"/>
        <v>0</v>
      </c>
      <c r="I406" s="185">
        <f t="shared" si="20"/>
        <v>0</v>
      </c>
    </row>
    <row r="407" ht="36" customHeight="1" spans="1:9">
      <c r="A407" s="377" t="s">
        <v>441</v>
      </c>
      <c r="B407" s="378"/>
      <c r="C407" s="376"/>
      <c r="D407" s="375" t="str">
        <f t="shared" si="18"/>
        <v/>
      </c>
      <c r="F407" s="185">
        <v>0</v>
      </c>
      <c r="G407" s="367">
        <f t="shared" si="19"/>
        <v>0</v>
      </c>
      <c r="I407" s="185">
        <f t="shared" si="20"/>
        <v>0</v>
      </c>
    </row>
    <row r="408" ht="36" customHeight="1" spans="1:9">
      <c r="A408" s="377" t="s">
        <v>442</v>
      </c>
      <c r="B408" s="378">
        <v>200</v>
      </c>
      <c r="C408" s="376">
        <v>1453</v>
      </c>
      <c r="D408" s="375" t="str">
        <f t="shared" si="18"/>
        <v/>
      </c>
      <c r="F408" s="185">
        <v>1450</v>
      </c>
      <c r="G408" s="367">
        <f t="shared" si="19"/>
        <v>3</v>
      </c>
      <c r="H408" s="185">
        <v>205</v>
      </c>
      <c r="I408" s="185">
        <f t="shared" si="20"/>
        <v>1453</v>
      </c>
    </row>
    <row r="409" ht="36" customHeight="1" spans="1:9">
      <c r="A409" s="372" t="s">
        <v>443</v>
      </c>
      <c r="B409" s="378">
        <f>B410</f>
        <v>1000</v>
      </c>
      <c r="C409" s="376">
        <f>SUM(C410)</f>
        <v>1750</v>
      </c>
      <c r="D409" s="375">
        <f t="shared" si="18"/>
        <v>0.75</v>
      </c>
      <c r="F409" s="185">
        <v>0</v>
      </c>
      <c r="G409" s="367">
        <f t="shared" si="19"/>
        <v>1750</v>
      </c>
      <c r="I409" s="185">
        <f t="shared" si="20"/>
        <v>1750</v>
      </c>
    </row>
    <row r="410" ht="36" customHeight="1" spans="1:9">
      <c r="A410" s="377" t="s">
        <v>444</v>
      </c>
      <c r="B410" s="378">
        <v>1000</v>
      </c>
      <c r="C410" s="376">
        <v>1750</v>
      </c>
      <c r="D410" s="375">
        <f t="shared" si="18"/>
        <v>0.75</v>
      </c>
      <c r="F410" s="185">
        <v>1680</v>
      </c>
      <c r="G410" s="367">
        <f t="shared" si="19"/>
        <v>70</v>
      </c>
      <c r="H410" s="185">
        <v>205</v>
      </c>
      <c r="I410" s="185">
        <f t="shared" si="20"/>
        <v>1750</v>
      </c>
    </row>
    <row r="411" ht="36" customHeight="1" spans="1:9">
      <c r="A411" s="372" t="s">
        <v>146</v>
      </c>
      <c r="B411" s="378">
        <f>SUM(B412,B417,B425,B431,B435,B440,B445,B452,B456,B460)</f>
        <v>749</v>
      </c>
      <c r="C411" s="376">
        <f>SUM(C412,C417,C425,C431,C435,C440,C445,C452,C456,C460)</f>
        <v>531</v>
      </c>
      <c r="D411" s="375">
        <f t="shared" si="18"/>
        <v>-0.291054739652871</v>
      </c>
      <c r="F411" s="185">
        <v>0</v>
      </c>
      <c r="G411" s="367">
        <f t="shared" si="19"/>
        <v>531</v>
      </c>
      <c r="I411" s="185">
        <f t="shared" si="20"/>
        <v>531</v>
      </c>
    </row>
    <row r="412" ht="36" customHeight="1" spans="1:9">
      <c r="A412" s="372" t="s">
        <v>445</v>
      </c>
      <c r="B412" s="378">
        <f>SUM(B413:B416)</f>
        <v>204</v>
      </c>
      <c r="C412" s="376">
        <f>SUM(C413:C416)</f>
        <v>130</v>
      </c>
      <c r="D412" s="375" t="str">
        <f t="shared" si="18"/>
        <v/>
      </c>
      <c r="F412" s="185">
        <v>0</v>
      </c>
      <c r="G412" s="367">
        <f t="shared" si="19"/>
        <v>130</v>
      </c>
      <c r="I412" s="185">
        <f t="shared" si="20"/>
        <v>130</v>
      </c>
    </row>
    <row r="413" ht="36" customHeight="1" spans="1:9">
      <c r="A413" s="377" t="s">
        <v>190</v>
      </c>
      <c r="B413" s="378">
        <v>107</v>
      </c>
      <c r="C413" s="376">
        <v>120</v>
      </c>
      <c r="D413" s="375">
        <f t="shared" si="18"/>
        <v>0.121495327102804</v>
      </c>
      <c r="F413" s="185">
        <v>119.75</v>
      </c>
      <c r="G413" s="367">
        <f t="shared" si="19"/>
        <v>0.25</v>
      </c>
      <c r="H413" s="185">
        <v>206</v>
      </c>
      <c r="I413" s="185">
        <f t="shared" si="20"/>
        <v>120</v>
      </c>
    </row>
    <row r="414" ht="36" customHeight="1" spans="1:9">
      <c r="A414" s="377" t="s">
        <v>191</v>
      </c>
      <c r="B414" s="378"/>
      <c r="C414" s="376"/>
      <c r="D414" s="375" t="str">
        <f t="shared" si="18"/>
        <v/>
      </c>
      <c r="F414" s="185">
        <v>0</v>
      </c>
      <c r="G414" s="367">
        <f t="shared" si="19"/>
        <v>0</v>
      </c>
      <c r="I414" s="185">
        <f t="shared" si="20"/>
        <v>0</v>
      </c>
    </row>
    <row r="415" ht="36" customHeight="1" spans="1:9">
      <c r="A415" s="377" t="s">
        <v>192</v>
      </c>
      <c r="B415" s="378"/>
      <c r="C415" s="376"/>
      <c r="D415" s="375" t="str">
        <f t="shared" si="18"/>
        <v/>
      </c>
      <c r="F415" s="185">
        <v>0</v>
      </c>
      <c r="G415" s="367">
        <f t="shared" si="19"/>
        <v>0</v>
      </c>
      <c r="I415" s="185">
        <f t="shared" si="20"/>
        <v>0</v>
      </c>
    </row>
    <row r="416" ht="36" customHeight="1" spans="1:9">
      <c r="A416" s="377" t="s">
        <v>446</v>
      </c>
      <c r="B416" s="378">
        <v>97</v>
      </c>
      <c r="C416" s="376">
        <v>10</v>
      </c>
      <c r="D416" s="375" t="str">
        <f t="shared" si="18"/>
        <v/>
      </c>
      <c r="F416" s="185">
        <v>10</v>
      </c>
      <c r="G416" s="367">
        <f t="shared" si="19"/>
        <v>0</v>
      </c>
      <c r="H416" s="185">
        <v>206</v>
      </c>
      <c r="I416" s="185">
        <f t="shared" si="20"/>
        <v>10</v>
      </c>
    </row>
    <row r="417" ht="36" customHeight="1" spans="1:9">
      <c r="A417" s="372" t="s">
        <v>447</v>
      </c>
      <c r="B417" s="378">
        <f>SUM(B418:B424)</f>
        <v>0</v>
      </c>
      <c r="C417" s="376">
        <f>SUM(C418:C424)</f>
        <v>0</v>
      </c>
      <c r="D417" s="375" t="str">
        <f t="shared" si="18"/>
        <v/>
      </c>
      <c r="F417" s="185">
        <v>0</v>
      </c>
      <c r="G417" s="367">
        <f t="shared" si="19"/>
        <v>0</v>
      </c>
      <c r="I417" s="185">
        <f t="shared" si="20"/>
        <v>0</v>
      </c>
    </row>
    <row r="418" ht="36" customHeight="1" spans="1:9">
      <c r="A418" s="380" t="s">
        <v>448</v>
      </c>
      <c r="B418" s="378"/>
      <c r="C418" s="376"/>
      <c r="D418" s="375" t="str">
        <f t="shared" si="18"/>
        <v/>
      </c>
      <c r="F418" s="185">
        <v>0</v>
      </c>
      <c r="G418" s="367">
        <f t="shared" si="19"/>
        <v>0</v>
      </c>
      <c r="I418" s="185">
        <f t="shared" si="20"/>
        <v>0</v>
      </c>
    </row>
    <row r="419" ht="36" customHeight="1" spans="1:9">
      <c r="A419" s="377" t="s">
        <v>449</v>
      </c>
      <c r="B419" s="378"/>
      <c r="C419" s="376"/>
      <c r="D419" s="375" t="str">
        <f t="shared" si="18"/>
        <v/>
      </c>
      <c r="F419" s="185">
        <v>0</v>
      </c>
      <c r="G419" s="367">
        <f t="shared" si="19"/>
        <v>0</v>
      </c>
      <c r="I419" s="185">
        <f t="shared" si="20"/>
        <v>0</v>
      </c>
    </row>
    <row r="420" ht="36" customHeight="1" spans="1:9">
      <c r="A420" s="377" t="s">
        <v>450</v>
      </c>
      <c r="B420" s="378"/>
      <c r="C420" s="376"/>
      <c r="D420" s="375" t="str">
        <f t="shared" si="18"/>
        <v/>
      </c>
      <c r="F420" s="185">
        <v>0</v>
      </c>
      <c r="G420" s="367">
        <f t="shared" si="19"/>
        <v>0</v>
      </c>
      <c r="I420" s="185">
        <f t="shared" si="20"/>
        <v>0</v>
      </c>
    </row>
    <row r="421" ht="36" customHeight="1" spans="1:9">
      <c r="A421" s="377" t="s">
        <v>451</v>
      </c>
      <c r="B421" s="378"/>
      <c r="C421" s="376"/>
      <c r="D421" s="375" t="str">
        <f t="shared" si="18"/>
        <v/>
      </c>
      <c r="F421" s="185">
        <v>0</v>
      </c>
      <c r="G421" s="367">
        <f t="shared" si="19"/>
        <v>0</v>
      </c>
      <c r="I421" s="185">
        <f t="shared" si="20"/>
        <v>0</v>
      </c>
    </row>
    <row r="422" ht="36" customHeight="1" spans="1:9">
      <c r="A422" s="377" t="s">
        <v>452</v>
      </c>
      <c r="B422" s="378"/>
      <c r="C422" s="376"/>
      <c r="D422" s="375" t="str">
        <f t="shared" si="18"/>
        <v/>
      </c>
      <c r="F422" s="185">
        <v>0</v>
      </c>
      <c r="G422" s="367">
        <f t="shared" si="19"/>
        <v>0</v>
      </c>
      <c r="I422" s="185">
        <f t="shared" si="20"/>
        <v>0</v>
      </c>
    </row>
    <row r="423" ht="36" customHeight="1" spans="1:9">
      <c r="A423" s="377" t="s">
        <v>453</v>
      </c>
      <c r="B423" s="378"/>
      <c r="C423" s="376"/>
      <c r="D423" s="375" t="str">
        <f t="shared" si="18"/>
        <v/>
      </c>
      <c r="F423" s="185">
        <v>0</v>
      </c>
      <c r="G423" s="367">
        <f t="shared" si="19"/>
        <v>0</v>
      </c>
      <c r="I423" s="185">
        <f t="shared" si="20"/>
        <v>0</v>
      </c>
    </row>
    <row r="424" ht="36" customHeight="1" spans="1:9">
      <c r="A424" s="384" t="s">
        <v>454</v>
      </c>
      <c r="B424" s="378"/>
      <c r="C424" s="376"/>
      <c r="D424" s="375" t="str">
        <f t="shared" si="18"/>
        <v/>
      </c>
      <c r="F424" s="185">
        <v>0</v>
      </c>
      <c r="G424" s="367">
        <f t="shared" si="19"/>
        <v>0</v>
      </c>
      <c r="I424" s="185">
        <f t="shared" si="20"/>
        <v>0</v>
      </c>
    </row>
    <row r="425" ht="36" customHeight="1" spans="1:9">
      <c r="A425" s="382" t="s">
        <v>455</v>
      </c>
      <c r="B425" s="378">
        <f>SUM(B426:B430)</f>
        <v>0</v>
      </c>
      <c r="C425" s="376">
        <f>SUM(C426:C430)</f>
        <v>0</v>
      </c>
      <c r="D425" s="375" t="str">
        <f t="shared" si="18"/>
        <v/>
      </c>
      <c r="F425" s="185">
        <v>0</v>
      </c>
      <c r="G425" s="367">
        <f t="shared" si="19"/>
        <v>0</v>
      </c>
      <c r="I425" s="185">
        <f t="shared" si="20"/>
        <v>0</v>
      </c>
    </row>
    <row r="426" ht="36" customHeight="1" spans="1:9">
      <c r="A426" s="385" t="s">
        <v>448</v>
      </c>
      <c r="B426" s="378"/>
      <c r="C426" s="376"/>
      <c r="D426" s="375" t="str">
        <f t="shared" si="18"/>
        <v/>
      </c>
      <c r="F426" s="185">
        <v>0</v>
      </c>
      <c r="G426" s="367">
        <f t="shared" si="19"/>
        <v>0</v>
      </c>
      <c r="I426" s="185">
        <f t="shared" si="20"/>
        <v>0</v>
      </c>
    </row>
    <row r="427" ht="36" customHeight="1" spans="1:9">
      <c r="A427" s="381" t="s">
        <v>456</v>
      </c>
      <c r="B427" s="378"/>
      <c r="C427" s="376"/>
      <c r="D427" s="375" t="str">
        <f t="shared" si="18"/>
        <v/>
      </c>
      <c r="F427" s="185">
        <v>0</v>
      </c>
      <c r="G427" s="367">
        <f t="shared" si="19"/>
        <v>0</v>
      </c>
      <c r="I427" s="185">
        <f t="shared" si="20"/>
        <v>0</v>
      </c>
    </row>
    <row r="428" ht="36" customHeight="1" spans="1:9">
      <c r="A428" s="377" t="s">
        <v>457</v>
      </c>
      <c r="B428" s="378"/>
      <c r="C428" s="376"/>
      <c r="D428" s="375" t="str">
        <f t="shared" si="18"/>
        <v/>
      </c>
      <c r="F428" s="185">
        <v>0</v>
      </c>
      <c r="G428" s="367">
        <f t="shared" si="19"/>
        <v>0</v>
      </c>
      <c r="I428" s="185">
        <f t="shared" si="20"/>
        <v>0</v>
      </c>
    </row>
    <row r="429" ht="36" customHeight="1" spans="1:9">
      <c r="A429" s="377" t="s">
        <v>458</v>
      </c>
      <c r="B429" s="378"/>
      <c r="C429" s="376"/>
      <c r="D429" s="375" t="str">
        <f t="shared" si="18"/>
        <v/>
      </c>
      <c r="F429" s="185">
        <v>0</v>
      </c>
      <c r="G429" s="367">
        <f t="shared" si="19"/>
        <v>0</v>
      </c>
      <c r="I429" s="185">
        <f t="shared" si="20"/>
        <v>0</v>
      </c>
    </row>
    <row r="430" ht="36" customHeight="1" spans="1:9">
      <c r="A430" s="379" t="s">
        <v>459</v>
      </c>
      <c r="B430" s="378"/>
      <c r="C430" s="376"/>
      <c r="D430" s="375" t="str">
        <f t="shared" si="18"/>
        <v/>
      </c>
      <c r="F430" s="185">
        <v>0</v>
      </c>
      <c r="G430" s="367">
        <f t="shared" si="19"/>
        <v>0</v>
      </c>
      <c r="I430" s="185">
        <f t="shared" si="20"/>
        <v>0</v>
      </c>
    </row>
    <row r="431" ht="36" customHeight="1" spans="1:9">
      <c r="A431" s="372" t="s">
        <v>460</v>
      </c>
      <c r="B431" s="378">
        <f>SUM(B432:B434)</f>
        <v>211</v>
      </c>
      <c r="C431" s="376">
        <f>SUM(C432:C434)</f>
        <v>100</v>
      </c>
      <c r="D431" s="375" t="str">
        <f t="shared" si="18"/>
        <v/>
      </c>
      <c r="F431" s="185">
        <v>0</v>
      </c>
      <c r="G431" s="367">
        <f t="shared" si="19"/>
        <v>100</v>
      </c>
      <c r="I431" s="185">
        <f t="shared" si="20"/>
        <v>100</v>
      </c>
    </row>
    <row r="432" ht="36" customHeight="1" spans="1:9">
      <c r="A432" s="380" t="s">
        <v>448</v>
      </c>
      <c r="B432" s="378"/>
      <c r="C432" s="376"/>
      <c r="D432" s="375" t="str">
        <f t="shared" si="18"/>
        <v/>
      </c>
      <c r="F432" s="185">
        <v>0</v>
      </c>
      <c r="G432" s="367">
        <f t="shared" si="19"/>
        <v>0</v>
      </c>
      <c r="I432" s="185">
        <f t="shared" si="20"/>
        <v>0</v>
      </c>
    </row>
    <row r="433" ht="36" customHeight="1" spans="1:9">
      <c r="A433" s="377" t="s">
        <v>461</v>
      </c>
      <c r="B433" s="378"/>
      <c r="C433" s="376"/>
      <c r="D433" s="375" t="str">
        <f t="shared" si="18"/>
        <v/>
      </c>
      <c r="F433" s="185">
        <v>0</v>
      </c>
      <c r="G433" s="367">
        <f t="shared" si="19"/>
        <v>0</v>
      </c>
      <c r="I433" s="185">
        <f t="shared" si="20"/>
        <v>0</v>
      </c>
    </row>
    <row r="434" ht="36" customHeight="1" spans="1:9">
      <c r="A434" s="381" t="s">
        <v>462</v>
      </c>
      <c r="B434" s="378">
        <v>211</v>
      </c>
      <c r="C434" s="376">
        <v>100</v>
      </c>
      <c r="D434" s="375" t="str">
        <f t="shared" si="18"/>
        <v/>
      </c>
      <c r="F434" s="185">
        <v>0</v>
      </c>
      <c r="G434" s="367">
        <f t="shared" si="19"/>
        <v>100</v>
      </c>
      <c r="H434" s="185">
        <v>206</v>
      </c>
      <c r="I434" s="185">
        <f t="shared" si="20"/>
        <v>100</v>
      </c>
    </row>
    <row r="435" ht="36" customHeight="1" spans="1:9">
      <c r="A435" s="372" t="s">
        <v>463</v>
      </c>
      <c r="B435" s="378">
        <f>SUM(B436:B439)</f>
        <v>0</v>
      </c>
      <c r="C435" s="376">
        <f>SUM(C436:C439)</f>
        <v>0</v>
      </c>
      <c r="D435" s="375" t="str">
        <f t="shared" si="18"/>
        <v/>
      </c>
      <c r="F435" s="185">
        <v>0</v>
      </c>
      <c r="G435" s="367">
        <f t="shared" si="19"/>
        <v>0</v>
      </c>
      <c r="I435" s="185">
        <f t="shared" si="20"/>
        <v>0</v>
      </c>
    </row>
    <row r="436" ht="36" customHeight="1" spans="1:9">
      <c r="A436" s="380" t="s">
        <v>448</v>
      </c>
      <c r="B436" s="378"/>
      <c r="C436" s="376"/>
      <c r="D436" s="375" t="str">
        <f t="shared" si="18"/>
        <v/>
      </c>
      <c r="F436" s="185">
        <v>0</v>
      </c>
      <c r="G436" s="367">
        <f t="shared" si="19"/>
        <v>0</v>
      </c>
      <c r="I436" s="185">
        <f t="shared" si="20"/>
        <v>0</v>
      </c>
    </row>
    <row r="437" ht="36" customHeight="1" spans="1:9">
      <c r="A437" s="377" t="s">
        <v>464</v>
      </c>
      <c r="B437" s="378"/>
      <c r="C437" s="376"/>
      <c r="D437" s="375" t="str">
        <f t="shared" si="18"/>
        <v/>
      </c>
      <c r="F437" s="185">
        <v>0</v>
      </c>
      <c r="G437" s="367">
        <f t="shared" si="19"/>
        <v>0</v>
      </c>
      <c r="I437" s="185">
        <f t="shared" si="20"/>
        <v>0</v>
      </c>
    </row>
    <row r="438" ht="36" customHeight="1" spans="1:9">
      <c r="A438" s="377" t="s">
        <v>465</v>
      </c>
      <c r="B438" s="378"/>
      <c r="C438" s="376"/>
      <c r="D438" s="375" t="str">
        <f t="shared" si="18"/>
        <v/>
      </c>
      <c r="F438" s="185">
        <v>0</v>
      </c>
      <c r="G438" s="367">
        <f t="shared" si="19"/>
        <v>0</v>
      </c>
      <c r="I438" s="185">
        <f t="shared" si="20"/>
        <v>0</v>
      </c>
    </row>
    <row r="439" ht="36" customHeight="1" spans="1:9">
      <c r="A439" s="379" t="s">
        <v>466</v>
      </c>
      <c r="B439" s="378"/>
      <c r="C439" s="376"/>
      <c r="D439" s="375" t="str">
        <f t="shared" si="18"/>
        <v/>
      </c>
      <c r="F439" s="185">
        <v>0</v>
      </c>
      <c r="G439" s="367">
        <f t="shared" si="19"/>
        <v>0</v>
      </c>
      <c r="I439" s="185">
        <f t="shared" si="20"/>
        <v>0</v>
      </c>
    </row>
    <row r="440" ht="36" customHeight="1" spans="1:9">
      <c r="A440" s="372" t="s">
        <v>467</v>
      </c>
      <c r="B440" s="378">
        <f>SUM(B441:B444)</f>
        <v>0</v>
      </c>
      <c r="C440" s="376">
        <f>SUM(C441:C444)</f>
        <v>0</v>
      </c>
      <c r="D440" s="375" t="str">
        <f t="shared" si="18"/>
        <v/>
      </c>
      <c r="F440" s="185">
        <v>0</v>
      </c>
      <c r="G440" s="367">
        <f t="shared" si="19"/>
        <v>0</v>
      </c>
      <c r="I440" s="185">
        <f t="shared" si="20"/>
        <v>0</v>
      </c>
    </row>
    <row r="441" ht="36" customHeight="1" spans="1:9">
      <c r="A441" s="380" t="s">
        <v>468</v>
      </c>
      <c r="B441" s="378"/>
      <c r="C441" s="376"/>
      <c r="D441" s="375" t="str">
        <f t="shared" si="18"/>
        <v/>
      </c>
      <c r="F441" s="185">
        <v>0</v>
      </c>
      <c r="G441" s="367">
        <f t="shared" si="19"/>
        <v>0</v>
      </c>
      <c r="I441" s="185">
        <f t="shared" si="20"/>
        <v>0</v>
      </c>
    </row>
    <row r="442" ht="36" customHeight="1" spans="1:9">
      <c r="A442" s="377" t="s">
        <v>469</v>
      </c>
      <c r="B442" s="378"/>
      <c r="C442" s="376"/>
      <c r="D442" s="375" t="str">
        <f t="shared" si="18"/>
        <v/>
      </c>
      <c r="F442" s="185">
        <v>0</v>
      </c>
      <c r="G442" s="367">
        <f t="shared" si="19"/>
        <v>0</v>
      </c>
      <c r="I442" s="185">
        <f t="shared" si="20"/>
        <v>0</v>
      </c>
    </row>
    <row r="443" ht="36" customHeight="1" spans="1:9">
      <c r="A443" s="377" t="s">
        <v>470</v>
      </c>
      <c r="B443" s="378"/>
      <c r="C443" s="376"/>
      <c r="D443" s="375" t="str">
        <f t="shared" si="18"/>
        <v/>
      </c>
      <c r="F443" s="185">
        <v>0</v>
      </c>
      <c r="G443" s="367">
        <f t="shared" si="19"/>
        <v>0</v>
      </c>
      <c r="I443" s="185">
        <f t="shared" si="20"/>
        <v>0</v>
      </c>
    </row>
    <row r="444" ht="36" customHeight="1" spans="1:9">
      <c r="A444" s="379" t="s">
        <v>471</v>
      </c>
      <c r="B444" s="378"/>
      <c r="C444" s="376"/>
      <c r="D444" s="375" t="str">
        <f t="shared" si="18"/>
        <v/>
      </c>
      <c r="F444" s="185">
        <v>0</v>
      </c>
      <c r="G444" s="367">
        <f t="shared" si="19"/>
        <v>0</v>
      </c>
      <c r="I444" s="185">
        <f t="shared" si="20"/>
        <v>0</v>
      </c>
    </row>
    <row r="445" ht="36" customHeight="1" spans="1:9">
      <c r="A445" s="372" t="s">
        <v>472</v>
      </c>
      <c r="B445" s="378">
        <f>SUM(B446:B451)</f>
        <v>321</v>
      </c>
      <c r="C445" s="376">
        <f>SUM(C446:C451)</f>
        <v>301</v>
      </c>
      <c r="D445" s="375">
        <f t="shared" si="18"/>
        <v>-0.0623052959501558</v>
      </c>
      <c r="F445" s="185">
        <v>0</v>
      </c>
      <c r="G445" s="367">
        <f t="shared" si="19"/>
        <v>301</v>
      </c>
      <c r="I445" s="185">
        <f t="shared" si="20"/>
        <v>301</v>
      </c>
    </row>
    <row r="446" ht="36" customHeight="1" spans="1:9">
      <c r="A446" s="377" t="s">
        <v>448</v>
      </c>
      <c r="B446" s="378">
        <v>147</v>
      </c>
      <c r="C446" s="376">
        <v>191</v>
      </c>
      <c r="D446" s="375">
        <f t="shared" si="18"/>
        <v>0.299319727891157</v>
      </c>
      <c r="F446" s="185">
        <v>190.67</v>
      </c>
      <c r="G446" s="367">
        <f t="shared" si="19"/>
        <v>0.330000000000013</v>
      </c>
      <c r="H446" s="185">
        <v>206</v>
      </c>
      <c r="I446" s="185">
        <f t="shared" si="20"/>
        <v>191</v>
      </c>
    </row>
    <row r="447" ht="36" customHeight="1" spans="1:9">
      <c r="A447" s="377" t="s">
        <v>473</v>
      </c>
      <c r="B447" s="378">
        <v>10</v>
      </c>
      <c r="C447" s="376">
        <v>90</v>
      </c>
      <c r="D447" s="375" t="str">
        <f t="shared" si="18"/>
        <v/>
      </c>
      <c r="F447" s="185">
        <v>10</v>
      </c>
      <c r="G447" s="367">
        <f t="shared" si="19"/>
        <v>80</v>
      </c>
      <c r="H447" s="185">
        <v>206</v>
      </c>
      <c r="I447" s="185">
        <f t="shared" si="20"/>
        <v>90</v>
      </c>
    </row>
    <row r="448" ht="36" customHeight="1" spans="1:9">
      <c r="A448" s="377" t="s">
        <v>474</v>
      </c>
      <c r="B448" s="378"/>
      <c r="C448" s="376"/>
      <c r="D448" s="375" t="str">
        <f t="shared" si="18"/>
        <v/>
      </c>
      <c r="F448" s="185">
        <v>0</v>
      </c>
      <c r="G448" s="367">
        <f t="shared" si="19"/>
        <v>0</v>
      </c>
      <c r="I448" s="185">
        <f t="shared" si="20"/>
        <v>0</v>
      </c>
    </row>
    <row r="449" ht="36" customHeight="1" spans="1:9">
      <c r="A449" s="377" t="s">
        <v>475</v>
      </c>
      <c r="B449" s="378"/>
      <c r="C449" s="376"/>
      <c r="D449" s="375" t="str">
        <f t="shared" si="18"/>
        <v/>
      </c>
      <c r="F449" s="185">
        <v>0</v>
      </c>
      <c r="G449" s="367">
        <f t="shared" si="19"/>
        <v>0</v>
      </c>
      <c r="I449" s="185">
        <f t="shared" si="20"/>
        <v>0</v>
      </c>
    </row>
    <row r="450" ht="36" customHeight="1" spans="1:9">
      <c r="A450" s="377" t="s">
        <v>476</v>
      </c>
      <c r="B450" s="378"/>
      <c r="C450" s="376"/>
      <c r="D450" s="375" t="str">
        <f t="shared" si="18"/>
        <v/>
      </c>
      <c r="F450" s="185">
        <v>0</v>
      </c>
      <c r="G450" s="367">
        <f t="shared" si="19"/>
        <v>0</v>
      </c>
      <c r="I450" s="185">
        <f t="shared" si="20"/>
        <v>0</v>
      </c>
    </row>
    <row r="451" ht="36" customHeight="1" spans="1:9">
      <c r="A451" s="377" t="s">
        <v>477</v>
      </c>
      <c r="B451" s="378">
        <v>164</v>
      </c>
      <c r="C451" s="376">
        <v>20</v>
      </c>
      <c r="D451" s="375" t="str">
        <f t="shared" si="18"/>
        <v/>
      </c>
      <c r="F451" s="185">
        <v>20</v>
      </c>
      <c r="G451" s="367">
        <f t="shared" si="19"/>
        <v>0</v>
      </c>
      <c r="H451" s="185">
        <v>206</v>
      </c>
      <c r="I451" s="185">
        <f t="shared" si="20"/>
        <v>20</v>
      </c>
    </row>
    <row r="452" ht="36" customHeight="1" spans="1:9">
      <c r="A452" s="372" t="s">
        <v>478</v>
      </c>
      <c r="B452" s="378">
        <f>SUM(B453:B455)</f>
        <v>0</v>
      </c>
      <c r="C452" s="376">
        <f>SUM(C453:C455)</f>
        <v>0</v>
      </c>
      <c r="D452" s="375" t="str">
        <f t="shared" ref="D452:D515" si="21">IF(B452&lt;&gt;0,IF((C452/B452-1)&lt;-30%,"",IF((C452/B452-1)&gt;150%,"",C452/B452-1)),"")</f>
        <v/>
      </c>
      <c r="F452" s="185">
        <v>0</v>
      </c>
      <c r="G452" s="367">
        <f t="shared" ref="G452:G515" si="22">C452-F452</f>
        <v>0</v>
      </c>
      <c r="I452" s="185">
        <f t="shared" ref="I452:I515" si="23">F452+G452</f>
        <v>0</v>
      </c>
    </row>
    <row r="453" ht="36" customHeight="1" spans="1:9">
      <c r="A453" s="380" t="s">
        <v>479</v>
      </c>
      <c r="B453" s="378"/>
      <c r="C453" s="376"/>
      <c r="D453" s="375" t="str">
        <f t="shared" si="21"/>
        <v/>
      </c>
      <c r="F453" s="185">
        <v>0</v>
      </c>
      <c r="G453" s="367">
        <f t="shared" si="22"/>
        <v>0</v>
      </c>
      <c r="I453" s="185">
        <f t="shared" si="23"/>
        <v>0</v>
      </c>
    </row>
    <row r="454" ht="36" customHeight="1" spans="1:9">
      <c r="A454" s="377" t="s">
        <v>480</v>
      </c>
      <c r="B454" s="378"/>
      <c r="C454" s="376"/>
      <c r="D454" s="375" t="str">
        <f t="shared" si="21"/>
        <v/>
      </c>
      <c r="F454" s="185">
        <v>0</v>
      </c>
      <c r="G454" s="367">
        <f t="shared" si="22"/>
        <v>0</v>
      </c>
      <c r="I454" s="185">
        <f t="shared" si="23"/>
        <v>0</v>
      </c>
    </row>
    <row r="455" ht="36" customHeight="1" spans="1:9">
      <c r="A455" s="384" t="s">
        <v>481</v>
      </c>
      <c r="B455" s="378"/>
      <c r="C455" s="376"/>
      <c r="D455" s="375" t="str">
        <f t="shared" si="21"/>
        <v/>
      </c>
      <c r="F455" s="185">
        <v>0</v>
      </c>
      <c r="G455" s="367">
        <f t="shared" si="22"/>
        <v>0</v>
      </c>
      <c r="I455" s="185">
        <f t="shared" si="23"/>
        <v>0</v>
      </c>
    </row>
    <row r="456" ht="36" customHeight="1" spans="1:9">
      <c r="A456" s="372" t="s">
        <v>482</v>
      </c>
      <c r="B456" s="378">
        <f>SUM(B457:B459)</f>
        <v>0</v>
      </c>
      <c r="C456" s="376">
        <f>SUM(C457:C459)</f>
        <v>0</v>
      </c>
      <c r="D456" s="375" t="str">
        <f t="shared" si="21"/>
        <v/>
      </c>
      <c r="F456" s="185">
        <v>0</v>
      </c>
      <c r="G456" s="367">
        <f t="shared" si="22"/>
        <v>0</v>
      </c>
      <c r="I456" s="185">
        <f t="shared" si="23"/>
        <v>0</v>
      </c>
    </row>
    <row r="457" ht="36" customHeight="1" spans="1:9">
      <c r="A457" s="385" t="s">
        <v>483</v>
      </c>
      <c r="B457" s="378"/>
      <c r="C457" s="376"/>
      <c r="D457" s="375" t="str">
        <f t="shared" si="21"/>
        <v/>
      </c>
      <c r="F457" s="185">
        <v>0</v>
      </c>
      <c r="G457" s="367">
        <f t="shared" si="22"/>
        <v>0</v>
      </c>
      <c r="I457" s="185">
        <f t="shared" si="23"/>
        <v>0</v>
      </c>
    </row>
    <row r="458" ht="36" customHeight="1" spans="1:9">
      <c r="A458" s="379" t="s">
        <v>484</v>
      </c>
      <c r="B458" s="378"/>
      <c r="C458" s="376"/>
      <c r="D458" s="375" t="str">
        <f t="shared" si="21"/>
        <v/>
      </c>
      <c r="F458" s="185">
        <v>0</v>
      </c>
      <c r="G458" s="367">
        <f t="shared" si="22"/>
        <v>0</v>
      </c>
      <c r="I458" s="185">
        <f t="shared" si="23"/>
        <v>0</v>
      </c>
    </row>
    <row r="459" ht="36" customHeight="1" spans="1:9">
      <c r="A459" s="386" t="s">
        <v>485</v>
      </c>
      <c r="B459" s="378"/>
      <c r="C459" s="376"/>
      <c r="D459" s="375" t="str">
        <f t="shared" si="21"/>
        <v/>
      </c>
      <c r="F459" s="185">
        <v>0</v>
      </c>
      <c r="G459" s="367">
        <f t="shared" si="22"/>
        <v>0</v>
      </c>
      <c r="I459" s="185">
        <f t="shared" si="23"/>
        <v>0</v>
      </c>
    </row>
    <row r="460" ht="36" customHeight="1" spans="1:9">
      <c r="A460" s="372" t="s">
        <v>486</v>
      </c>
      <c r="B460" s="378">
        <f>SUM(B461:B464)</f>
        <v>13</v>
      </c>
      <c r="C460" s="376">
        <f>SUM(C461:C464)</f>
        <v>0</v>
      </c>
      <c r="D460" s="375" t="str">
        <f t="shared" si="21"/>
        <v/>
      </c>
      <c r="F460" s="185">
        <v>0</v>
      </c>
      <c r="G460" s="367">
        <f t="shared" si="22"/>
        <v>0</v>
      </c>
      <c r="I460" s="185">
        <f t="shared" si="23"/>
        <v>0</v>
      </c>
    </row>
    <row r="461" ht="36" customHeight="1" spans="1:9">
      <c r="A461" s="380" t="s">
        <v>487</v>
      </c>
      <c r="B461" s="378"/>
      <c r="C461" s="376"/>
      <c r="D461" s="375" t="str">
        <f t="shared" si="21"/>
        <v/>
      </c>
      <c r="F461" s="185">
        <v>0</v>
      </c>
      <c r="G461" s="367">
        <f t="shared" si="22"/>
        <v>0</v>
      </c>
      <c r="I461" s="185">
        <f t="shared" si="23"/>
        <v>0</v>
      </c>
    </row>
    <row r="462" ht="36" customHeight="1" spans="1:9">
      <c r="A462" s="377" t="s">
        <v>488</v>
      </c>
      <c r="B462" s="378"/>
      <c r="C462" s="376"/>
      <c r="D462" s="375" t="str">
        <f t="shared" si="21"/>
        <v/>
      </c>
      <c r="F462" s="185">
        <v>0</v>
      </c>
      <c r="G462" s="367">
        <f t="shared" si="22"/>
        <v>0</v>
      </c>
      <c r="I462" s="185">
        <f t="shared" si="23"/>
        <v>0</v>
      </c>
    </row>
    <row r="463" ht="36" customHeight="1" spans="1:9">
      <c r="A463" s="377" t="s">
        <v>489</v>
      </c>
      <c r="B463" s="378"/>
      <c r="C463" s="376"/>
      <c r="D463" s="375" t="str">
        <f t="shared" si="21"/>
        <v/>
      </c>
      <c r="F463" s="185">
        <v>0</v>
      </c>
      <c r="G463" s="367">
        <f t="shared" si="22"/>
        <v>0</v>
      </c>
      <c r="I463" s="185">
        <f t="shared" si="23"/>
        <v>0</v>
      </c>
    </row>
    <row r="464" ht="36" customHeight="1" spans="1:9">
      <c r="A464" s="384" t="s">
        <v>490</v>
      </c>
      <c r="B464" s="378">
        <v>13</v>
      </c>
      <c r="C464" s="376"/>
      <c r="D464" s="375" t="str">
        <f t="shared" si="21"/>
        <v/>
      </c>
      <c r="F464" s="185">
        <v>0</v>
      </c>
      <c r="G464" s="367">
        <f t="shared" si="22"/>
        <v>0</v>
      </c>
      <c r="I464" s="185">
        <f t="shared" si="23"/>
        <v>0</v>
      </c>
    </row>
    <row r="465" ht="36" customHeight="1" spans="1:9">
      <c r="A465" s="372" t="s">
        <v>147</v>
      </c>
      <c r="B465" s="378">
        <f>SUM(B466,B482,B490,B501,B510,B518)</f>
        <v>5376</v>
      </c>
      <c r="C465" s="376">
        <f>SUM(C466,C482,C490,C501,C510,C518)</f>
        <v>2405</v>
      </c>
      <c r="D465" s="375" t="str">
        <f t="shared" si="21"/>
        <v/>
      </c>
      <c r="F465" s="185">
        <v>0</v>
      </c>
      <c r="G465" s="367">
        <f t="shared" si="22"/>
        <v>2405</v>
      </c>
      <c r="I465" s="185">
        <f t="shared" si="23"/>
        <v>2405</v>
      </c>
    </row>
    <row r="466" ht="36" customHeight="1" spans="1:9">
      <c r="A466" s="372" t="s">
        <v>491</v>
      </c>
      <c r="B466" s="378">
        <f>SUM(B467:B481)</f>
        <v>5254</v>
      </c>
      <c r="C466" s="376">
        <f>SUM(C467:C481)</f>
        <v>1577</v>
      </c>
      <c r="D466" s="375" t="str">
        <f t="shared" si="21"/>
        <v/>
      </c>
      <c r="F466" s="185">
        <v>0</v>
      </c>
      <c r="G466" s="367">
        <f t="shared" si="22"/>
        <v>1577</v>
      </c>
      <c r="I466" s="185">
        <f t="shared" si="23"/>
        <v>1577</v>
      </c>
    </row>
    <row r="467" ht="36" customHeight="1" spans="1:9">
      <c r="A467" s="377" t="s">
        <v>190</v>
      </c>
      <c r="B467" s="378">
        <v>1392</v>
      </c>
      <c r="C467" s="376">
        <v>931</v>
      </c>
      <c r="D467" s="375" t="str">
        <f t="shared" si="21"/>
        <v/>
      </c>
      <c r="F467" s="185">
        <v>930.73</v>
      </c>
      <c r="G467" s="367">
        <f t="shared" si="22"/>
        <v>0.269999999999982</v>
      </c>
      <c r="H467" s="185">
        <v>207</v>
      </c>
      <c r="I467" s="185">
        <f t="shared" si="23"/>
        <v>931</v>
      </c>
    </row>
    <row r="468" ht="36" customHeight="1" spans="1:9">
      <c r="A468" s="377" t="s">
        <v>191</v>
      </c>
      <c r="B468" s="378"/>
      <c r="C468" s="376"/>
      <c r="D468" s="375" t="str">
        <f t="shared" si="21"/>
        <v/>
      </c>
      <c r="F468" s="185">
        <v>0</v>
      </c>
      <c r="G468" s="367">
        <f t="shared" si="22"/>
        <v>0</v>
      </c>
      <c r="I468" s="185">
        <f t="shared" si="23"/>
        <v>0</v>
      </c>
    </row>
    <row r="469" ht="36" customHeight="1" spans="1:9">
      <c r="A469" s="377" t="s">
        <v>192</v>
      </c>
      <c r="B469" s="378"/>
      <c r="C469" s="376"/>
      <c r="D469" s="375" t="str">
        <f t="shared" si="21"/>
        <v/>
      </c>
      <c r="F469" s="185">
        <v>0</v>
      </c>
      <c r="G469" s="367">
        <f t="shared" si="22"/>
        <v>0</v>
      </c>
      <c r="I469" s="185">
        <f t="shared" si="23"/>
        <v>0</v>
      </c>
    </row>
    <row r="470" ht="36" customHeight="1" spans="1:9">
      <c r="A470" s="377" t="s">
        <v>492</v>
      </c>
      <c r="B470" s="378">
        <v>5</v>
      </c>
      <c r="C470" s="376">
        <v>5</v>
      </c>
      <c r="D470" s="375">
        <f t="shared" si="21"/>
        <v>0</v>
      </c>
      <c r="F470" s="185">
        <v>5</v>
      </c>
      <c r="G470" s="367">
        <f t="shared" si="22"/>
        <v>0</v>
      </c>
      <c r="H470" s="185">
        <v>207</v>
      </c>
      <c r="I470" s="185">
        <f t="shared" si="23"/>
        <v>5</v>
      </c>
    </row>
    <row r="471" ht="36" customHeight="1" spans="1:9">
      <c r="A471" s="377" t="s">
        <v>493</v>
      </c>
      <c r="B471" s="378"/>
      <c r="C471" s="376"/>
      <c r="D471" s="375" t="str">
        <f t="shared" si="21"/>
        <v/>
      </c>
      <c r="F471" s="185">
        <v>0</v>
      </c>
      <c r="G471" s="367">
        <f t="shared" si="22"/>
        <v>0</v>
      </c>
      <c r="I471" s="185">
        <f t="shared" si="23"/>
        <v>0</v>
      </c>
    </row>
    <row r="472" ht="36" customHeight="1" spans="1:9">
      <c r="A472" s="377" t="s">
        <v>494</v>
      </c>
      <c r="B472" s="378"/>
      <c r="C472" s="376"/>
      <c r="D472" s="375" t="str">
        <f t="shared" si="21"/>
        <v/>
      </c>
      <c r="F472" s="185">
        <v>0</v>
      </c>
      <c r="G472" s="367">
        <f t="shared" si="22"/>
        <v>0</v>
      </c>
      <c r="I472" s="185">
        <f t="shared" si="23"/>
        <v>0</v>
      </c>
    </row>
    <row r="473" ht="36" customHeight="1" spans="1:9">
      <c r="A473" s="377" t="s">
        <v>495</v>
      </c>
      <c r="B473" s="378"/>
      <c r="C473" s="376"/>
      <c r="D473" s="375" t="str">
        <f t="shared" si="21"/>
        <v/>
      </c>
      <c r="F473" s="185">
        <v>0</v>
      </c>
      <c r="G473" s="367">
        <f t="shared" si="22"/>
        <v>0</v>
      </c>
      <c r="I473" s="185">
        <f t="shared" si="23"/>
        <v>0</v>
      </c>
    </row>
    <row r="474" ht="36" customHeight="1" spans="1:9">
      <c r="A474" s="377" t="s">
        <v>496</v>
      </c>
      <c r="B474" s="378"/>
      <c r="C474" s="376"/>
      <c r="D474" s="375" t="str">
        <f t="shared" si="21"/>
        <v/>
      </c>
      <c r="F474" s="185">
        <v>0</v>
      </c>
      <c r="G474" s="367">
        <f t="shared" si="22"/>
        <v>0</v>
      </c>
      <c r="I474" s="185">
        <f t="shared" si="23"/>
        <v>0</v>
      </c>
    </row>
    <row r="475" ht="36" customHeight="1" spans="1:9">
      <c r="A475" s="377" t="s">
        <v>497</v>
      </c>
      <c r="B475" s="378">
        <v>37</v>
      </c>
      <c r="C475" s="376">
        <v>60</v>
      </c>
      <c r="D475" s="375">
        <f t="shared" si="21"/>
        <v>0.621621621621622</v>
      </c>
      <c r="F475" s="185">
        <v>60</v>
      </c>
      <c r="G475" s="367">
        <f t="shared" si="22"/>
        <v>0</v>
      </c>
      <c r="H475" s="185">
        <v>207</v>
      </c>
      <c r="I475" s="185">
        <f t="shared" si="23"/>
        <v>60</v>
      </c>
    </row>
    <row r="476" ht="36" customHeight="1" spans="1:9">
      <c r="A476" s="377" t="s">
        <v>498</v>
      </c>
      <c r="B476" s="378"/>
      <c r="C476" s="376"/>
      <c r="D476" s="375" t="str">
        <f t="shared" si="21"/>
        <v/>
      </c>
      <c r="F476" s="185">
        <v>0</v>
      </c>
      <c r="G476" s="367">
        <f t="shared" si="22"/>
        <v>0</v>
      </c>
      <c r="I476" s="185">
        <f t="shared" si="23"/>
        <v>0</v>
      </c>
    </row>
    <row r="477" ht="36" customHeight="1" spans="1:9">
      <c r="A477" s="377" t="s">
        <v>499</v>
      </c>
      <c r="B477" s="378">
        <v>4</v>
      </c>
      <c r="C477" s="376">
        <v>12</v>
      </c>
      <c r="D477" s="375" t="str">
        <f t="shared" si="21"/>
        <v/>
      </c>
      <c r="F477" s="185">
        <v>5.04</v>
      </c>
      <c r="G477" s="367">
        <f t="shared" si="22"/>
        <v>6.96</v>
      </c>
      <c r="H477" s="185">
        <v>207</v>
      </c>
      <c r="I477" s="185">
        <f t="shared" si="23"/>
        <v>12</v>
      </c>
    </row>
    <row r="478" ht="36" customHeight="1" spans="1:9">
      <c r="A478" s="377" t="s">
        <v>500</v>
      </c>
      <c r="B478" s="378"/>
      <c r="C478" s="376"/>
      <c r="D478" s="375" t="str">
        <f t="shared" si="21"/>
        <v/>
      </c>
      <c r="F478" s="185">
        <v>0</v>
      </c>
      <c r="G478" s="367">
        <f t="shared" si="22"/>
        <v>0</v>
      </c>
      <c r="I478" s="185">
        <f t="shared" si="23"/>
        <v>0</v>
      </c>
    </row>
    <row r="479" ht="36" customHeight="1" spans="1:9">
      <c r="A479" s="377" t="s">
        <v>501</v>
      </c>
      <c r="B479" s="378">
        <v>15</v>
      </c>
      <c r="C479" s="376">
        <v>0</v>
      </c>
      <c r="D479" s="375" t="str">
        <f t="shared" si="21"/>
        <v/>
      </c>
      <c r="F479" s="185">
        <v>0</v>
      </c>
      <c r="G479" s="367">
        <f t="shared" si="22"/>
        <v>0</v>
      </c>
      <c r="I479" s="185">
        <f t="shared" si="23"/>
        <v>0</v>
      </c>
    </row>
    <row r="480" ht="36" customHeight="1" spans="1:9">
      <c r="A480" s="381" t="s">
        <v>502</v>
      </c>
      <c r="B480" s="378"/>
      <c r="C480" s="376"/>
      <c r="D480" s="375" t="str">
        <f t="shared" si="21"/>
        <v/>
      </c>
      <c r="F480" s="185">
        <v>0</v>
      </c>
      <c r="G480" s="367">
        <f t="shared" si="22"/>
        <v>0</v>
      </c>
      <c r="I480" s="185">
        <f t="shared" si="23"/>
        <v>0</v>
      </c>
    </row>
    <row r="481" ht="36" customHeight="1" spans="1:9">
      <c r="A481" s="377" t="s">
        <v>503</v>
      </c>
      <c r="B481" s="378">
        <v>3801</v>
      </c>
      <c r="C481" s="376">
        <v>569</v>
      </c>
      <c r="D481" s="375" t="str">
        <f t="shared" si="21"/>
        <v/>
      </c>
      <c r="F481" s="185">
        <v>1</v>
      </c>
      <c r="G481" s="367">
        <f t="shared" si="22"/>
        <v>568</v>
      </c>
      <c r="H481" s="185">
        <v>207</v>
      </c>
      <c r="I481" s="185">
        <f t="shared" si="23"/>
        <v>569</v>
      </c>
    </row>
    <row r="482" ht="36" customHeight="1" spans="1:9">
      <c r="A482" s="372" t="s">
        <v>504</v>
      </c>
      <c r="B482" s="378">
        <f>SUM(B483:B489)</f>
        <v>0</v>
      </c>
      <c r="C482" s="376">
        <f>SUM(C483:C489)</f>
        <v>20</v>
      </c>
      <c r="D482" s="375" t="str">
        <f t="shared" si="21"/>
        <v/>
      </c>
      <c r="F482" s="185">
        <v>0</v>
      </c>
      <c r="G482" s="367">
        <f t="shared" si="22"/>
        <v>20</v>
      </c>
      <c r="I482" s="185">
        <f t="shared" si="23"/>
        <v>20</v>
      </c>
    </row>
    <row r="483" ht="36" customHeight="1" spans="1:9">
      <c r="A483" s="380" t="s">
        <v>190</v>
      </c>
      <c r="B483" s="378"/>
      <c r="C483" s="376"/>
      <c r="D483" s="375" t="str">
        <f t="shared" si="21"/>
        <v/>
      </c>
      <c r="F483" s="185">
        <v>0</v>
      </c>
      <c r="G483" s="367">
        <f t="shared" si="22"/>
        <v>0</v>
      </c>
      <c r="I483" s="185">
        <f t="shared" si="23"/>
        <v>0</v>
      </c>
    </row>
    <row r="484" ht="36" customHeight="1" spans="1:9">
      <c r="A484" s="377" t="s">
        <v>191</v>
      </c>
      <c r="B484" s="378"/>
      <c r="C484" s="376"/>
      <c r="D484" s="375" t="str">
        <f t="shared" si="21"/>
        <v/>
      </c>
      <c r="F484" s="185">
        <v>0</v>
      </c>
      <c r="G484" s="367">
        <f t="shared" si="22"/>
        <v>0</v>
      </c>
      <c r="I484" s="185">
        <f t="shared" si="23"/>
        <v>0</v>
      </c>
    </row>
    <row r="485" ht="36" customHeight="1" spans="1:9">
      <c r="A485" s="377" t="s">
        <v>192</v>
      </c>
      <c r="B485" s="378"/>
      <c r="C485" s="376"/>
      <c r="D485" s="375" t="str">
        <f t="shared" si="21"/>
        <v/>
      </c>
      <c r="F485" s="185">
        <v>0</v>
      </c>
      <c r="G485" s="367">
        <f t="shared" si="22"/>
        <v>0</v>
      </c>
      <c r="I485" s="185">
        <f t="shared" si="23"/>
        <v>0</v>
      </c>
    </row>
    <row r="486" ht="36" customHeight="1" spans="1:9">
      <c r="A486" s="377" t="s">
        <v>505</v>
      </c>
      <c r="B486" s="378"/>
      <c r="C486" s="376">
        <v>20</v>
      </c>
      <c r="D486" s="375" t="str">
        <f t="shared" si="21"/>
        <v/>
      </c>
      <c r="F486" s="185">
        <v>0</v>
      </c>
      <c r="G486" s="367">
        <f t="shared" si="22"/>
        <v>20</v>
      </c>
      <c r="H486" s="185">
        <v>207</v>
      </c>
      <c r="I486" s="185">
        <f t="shared" si="23"/>
        <v>20</v>
      </c>
    </row>
    <row r="487" ht="36" customHeight="1" spans="1:9">
      <c r="A487" s="377" t="s">
        <v>506</v>
      </c>
      <c r="B487" s="378"/>
      <c r="C487" s="376"/>
      <c r="D487" s="375" t="str">
        <f t="shared" si="21"/>
        <v/>
      </c>
      <c r="F487" s="185">
        <v>0</v>
      </c>
      <c r="G487" s="367">
        <f t="shared" si="22"/>
        <v>0</v>
      </c>
      <c r="I487" s="185">
        <f t="shared" si="23"/>
        <v>0</v>
      </c>
    </row>
    <row r="488" ht="36" customHeight="1" spans="1:9">
      <c r="A488" s="377" t="s">
        <v>507</v>
      </c>
      <c r="B488" s="378"/>
      <c r="C488" s="376"/>
      <c r="D488" s="375" t="str">
        <f t="shared" si="21"/>
        <v/>
      </c>
      <c r="F488" s="185">
        <v>0</v>
      </c>
      <c r="G488" s="367">
        <f t="shared" si="22"/>
        <v>0</v>
      </c>
      <c r="I488" s="185">
        <f t="shared" si="23"/>
        <v>0</v>
      </c>
    </row>
    <row r="489" ht="36" customHeight="1" spans="1:9">
      <c r="A489" s="379" t="s">
        <v>508</v>
      </c>
      <c r="B489" s="378"/>
      <c r="C489" s="376"/>
      <c r="D489" s="375" t="str">
        <f t="shared" si="21"/>
        <v/>
      </c>
      <c r="F489" s="185">
        <v>0</v>
      </c>
      <c r="G489" s="367">
        <f t="shared" si="22"/>
        <v>0</v>
      </c>
      <c r="I489" s="185">
        <f t="shared" si="23"/>
        <v>0</v>
      </c>
    </row>
    <row r="490" ht="36" customHeight="1" spans="1:9">
      <c r="A490" s="372" t="s">
        <v>509</v>
      </c>
      <c r="B490" s="378">
        <f>SUM(B491:B500)</f>
        <v>30</v>
      </c>
      <c r="C490" s="376">
        <f>SUM(C491:C500)</f>
        <v>50</v>
      </c>
      <c r="D490" s="375">
        <f t="shared" si="21"/>
        <v>0.666666666666667</v>
      </c>
      <c r="F490" s="185">
        <v>0</v>
      </c>
      <c r="G490" s="367">
        <f t="shared" si="22"/>
        <v>50</v>
      </c>
      <c r="I490" s="185">
        <f t="shared" si="23"/>
        <v>50</v>
      </c>
    </row>
    <row r="491" ht="36" customHeight="1" spans="1:9">
      <c r="A491" s="380" t="s">
        <v>190</v>
      </c>
      <c r="B491" s="378"/>
      <c r="C491" s="376"/>
      <c r="D491" s="375" t="str">
        <f t="shared" si="21"/>
        <v/>
      </c>
      <c r="F491" s="185">
        <v>0</v>
      </c>
      <c r="G491" s="367">
        <f t="shared" si="22"/>
        <v>0</v>
      </c>
      <c r="I491" s="185">
        <f t="shared" si="23"/>
        <v>0</v>
      </c>
    </row>
    <row r="492" ht="36" customHeight="1" spans="1:9">
      <c r="A492" s="377" t="s">
        <v>191</v>
      </c>
      <c r="B492" s="378"/>
      <c r="C492" s="376"/>
      <c r="D492" s="375" t="str">
        <f t="shared" si="21"/>
        <v/>
      </c>
      <c r="F492" s="185">
        <v>0</v>
      </c>
      <c r="G492" s="367">
        <f t="shared" si="22"/>
        <v>0</v>
      </c>
      <c r="I492" s="185">
        <f t="shared" si="23"/>
        <v>0</v>
      </c>
    </row>
    <row r="493" ht="36" customHeight="1" spans="1:9">
      <c r="A493" s="377" t="s">
        <v>192</v>
      </c>
      <c r="B493" s="378"/>
      <c r="C493" s="376"/>
      <c r="D493" s="375" t="str">
        <f t="shared" si="21"/>
        <v/>
      </c>
      <c r="F493" s="185">
        <v>0</v>
      </c>
      <c r="G493" s="367">
        <f t="shared" si="22"/>
        <v>0</v>
      </c>
      <c r="I493" s="185">
        <f t="shared" si="23"/>
        <v>0</v>
      </c>
    </row>
    <row r="494" ht="36" customHeight="1" spans="1:9">
      <c r="A494" s="377" t="s">
        <v>510</v>
      </c>
      <c r="B494" s="378"/>
      <c r="C494" s="376"/>
      <c r="D494" s="375" t="str">
        <f t="shared" si="21"/>
        <v/>
      </c>
      <c r="F494" s="185">
        <v>0</v>
      </c>
      <c r="G494" s="367">
        <f t="shared" si="22"/>
        <v>0</v>
      </c>
      <c r="I494" s="185">
        <f t="shared" si="23"/>
        <v>0</v>
      </c>
    </row>
    <row r="495" ht="36" customHeight="1" spans="1:9">
      <c r="A495" s="381" t="s">
        <v>511</v>
      </c>
      <c r="B495" s="378"/>
      <c r="C495" s="376">
        <v>50</v>
      </c>
      <c r="D495" s="375" t="str">
        <f t="shared" si="21"/>
        <v/>
      </c>
      <c r="F495" s="185">
        <v>50</v>
      </c>
      <c r="G495" s="367">
        <f t="shared" si="22"/>
        <v>0</v>
      </c>
      <c r="H495" s="185">
        <v>207</v>
      </c>
      <c r="I495" s="185">
        <f t="shared" si="23"/>
        <v>50</v>
      </c>
    </row>
    <row r="496" ht="36" customHeight="1" spans="1:9">
      <c r="A496" s="377" t="s">
        <v>512</v>
      </c>
      <c r="B496" s="378"/>
      <c r="C496" s="376"/>
      <c r="D496" s="375" t="str">
        <f t="shared" si="21"/>
        <v/>
      </c>
      <c r="F496" s="185">
        <v>0</v>
      </c>
      <c r="G496" s="367">
        <f t="shared" si="22"/>
        <v>0</v>
      </c>
      <c r="I496" s="185">
        <f t="shared" si="23"/>
        <v>0</v>
      </c>
    </row>
    <row r="497" ht="36" customHeight="1" spans="1:9">
      <c r="A497" s="377" t="s">
        <v>513</v>
      </c>
      <c r="B497" s="378"/>
      <c r="C497" s="376"/>
      <c r="D497" s="375" t="str">
        <f t="shared" si="21"/>
        <v/>
      </c>
      <c r="F497" s="185">
        <v>0</v>
      </c>
      <c r="G497" s="367">
        <f t="shared" si="22"/>
        <v>0</v>
      </c>
      <c r="I497" s="185">
        <f t="shared" si="23"/>
        <v>0</v>
      </c>
    </row>
    <row r="498" ht="36" customHeight="1" spans="1:9">
      <c r="A498" s="381" t="s">
        <v>514</v>
      </c>
      <c r="B498" s="378">
        <v>30</v>
      </c>
      <c r="C498" s="376">
        <v>0</v>
      </c>
      <c r="D498" s="375" t="str">
        <f t="shared" si="21"/>
        <v/>
      </c>
      <c r="F498" s="185">
        <v>0</v>
      </c>
      <c r="G498" s="367">
        <f t="shared" si="22"/>
        <v>0</v>
      </c>
      <c r="I498" s="185">
        <f t="shared" si="23"/>
        <v>0</v>
      </c>
    </row>
    <row r="499" ht="36" customHeight="1" spans="1:9">
      <c r="A499" s="377" t="s">
        <v>515</v>
      </c>
      <c r="B499" s="378"/>
      <c r="C499" s="376"/>
      <c r="D499" s="375" t="str">
        <f t="shared" si="21"/>
        <v/>
      </c>
      <c r="F499" s="185">
        <v>0</v>
      </c>
      <c r="G499" s="367">
        <f t="shared" si="22"/>
        <v>0</v>
      </c>
      <c r="I499" s="185">
        <f t="shared" si="23"/>
        <v>0</v>
      </c>
    </row>
    <row r="500" ht="36" customHeight="1" spans="1:9">
      <c r="A500" s="379" t="s">
        <v>516</v>
      </c>
      <c r="B500" s="378"/>
      <c r="C500" s="376"/>
      <c r="D500" s="375" t="str">
        <f t="shared" si="21"/>
        <v/>
      </c>
      <c r="F500" s="185">
        <v>0</v>
      </c>
      <c r="G500" s="367">
        <f t="shared" si="22"/>
        <v>0</v>
      </c>
      <c r="I500" s="185">
        <f t="shared" si="23"/>
        <v>0</v>
      </c>
    </row>
    <row r="501" ht="36" customHeight="1" spans="1:9">
      <c r="A501" s="372" t="s">
        <v>517</v>
      </c>
      <c r="B501" s="378">
        <f>SUM(B502:B509)</f>
        <v>0</v>
      </c>
      <c r="C501" s="376">
        <f>SUM(C502:C509)</f>
        <v>0</v>
      </c>
      <c r="D501" s="375" t="str">
        <f t="shared" si="21"/>
        <v/>
      </c>
      <c r="F501" s="185">
        <v>0</v>
      </c>
      <c r="G501" s="367">
        <f t="shared" si="22"/>
        <v>0</v>
      </c>
      <c r="I501" s="185">
        <f t="shared" si="23"/>
        <v>0</v>
      </c>
    </row>
    <row r="502" ht="36" customHeight="1" spans="1:9">
      <c r="A502" s="380" t="s">
        <v>190</v>
      </c>
      <c r="B502" s="378">
        <v>0</v>
      </c>
      <c r="C502" s="376">
        <v>0</v>
      </c>
      <c r="D502" s="375" t="str">
        <f t="shared" si="21"/>
        <v/>
      </c>
      <c r="F502" s="185">
        <v>0</v>
      </c>
      <c r="G502" s="367">
        <f t="shared" si="22"/>
        <v>0</v>
      </c>
      <c r="I502" s="185">
        <f t="shared" si="23"/>
        <v>0</v>
      </c>
    </row>
    <row r="503" ht="36" customHeight="1" spans="1:9">
      <c r="A503" s="377" t="s">
        <v>191</v>
      </c>
      <c r="B503" s="378"/>
      <c r="C503" s="376"/>
      <c r="D503" s="375" t="str">
        <f t="shared" si="21"/>
        <v/>
      </c>
      <c r="F503" s="185">
        <v>0</v>
      </c>
      <c r="G503" s="367">
        <f t="shared" si="22"/>
        <v>0</v>
      </c>
      <c r="I503" s="185">
        <f t="shared" si="23"/>
        <v>0</v>
      </c>
    </row>
    <row r="504" ht="36" customHeight="1" spans="1:9">
      <c r="A504" s="377" t="s">
        <v>192</v>
      </c>
      <c r="B504" s="378"/>
      <c r="C504" s="376"/>
      <c r="D504" s="375" t="str">
        <f t="shared" si="21"/>
        <v/>
      </c>
      <c r="F504" s="185">
        <v>0</v>
      </c>
      <c r="G504" s="367">
        <f t="shared" si="22"/>
        <v>0</v>
      </c>
      <c r="I504" s="185">
        <f t="shared" si="23"/>
        <v>0</v>
      </c>
    </row>
    <row r="505" ht="36" customHeight="1" spans="1:9">
      <c r="A505" s="377" t="s">
        <v>518</v>
      </c>
      <c r="B505" s="378"/>
      <c r="C505" s="376"/>
      <c r="D505" s="375" t="str">
        <f t="shared" si="21"/>
        <v/>
      </c>
      <c r="F505" s="185">
        <v>0</v>
      </c>
      <c r="G505" s="367">
        <f t="shared" si="22"/>
        <v>0</v>
      </c>
      <c r="I505" s="185">
        <f t="shared" si="23"/>
        <v>0</v>
      </c>
    </row>
    <row r="506" ht="36" customHeight="1" spans="1:9">
      <c r="A506" s="377" t="s">
        <v>519</v>
      </c>
      <c r="B506" s="378"/>
      <c r="C506" s="376"/>
      <c r="D506" s="375" t="str">
        <f t="shared" si="21"/>
        <v/>
      </c>
      <c r="F506" s="185">
        <v>0</v>
      </c>
      <c r="G506" s="367">
        <f t="shared" si="22"/>
        <v>0</v>
      </c>
      <c r="I506" s="185">
        <f t="shared" si="23"/>
        <v>0</v>
      </c>
    </row>
    <row r="507" ht="36" customHeight="1" spans="1:9">
      <c r="A507" s="377" t="s">
        <v>520</v>
      </c>
      <c r="B507" s="378"/>
      <c r="C507" s="376"/>
      <c r="D507" s="375" t="str">
        <f t="shared" si="21"/>
        <v/>
      </c>
      <c r="F507" s="185">
        <v>0</v>
      </c>
      <c r="G507" s="367">
        <f t="shared" si="22"/>
        <v>0</v>
      </c>
      <c r="I507" s="185">
        <f t="shared" si="23"/>
        <v>0</v>
      </c>
    </row>
    <row r="508" ht="36" customHeight="1" spans="1:9">
      <c r="A508" s="377" t="s">
        <v>521</v>
      </c>
      <c r="B508" s="378"/>
      <c r="C508" s="376"/>
      <c r="D508" s="375" t="str">
        <f t="shared" si="21"/>
        <v/>
      </c>
      <c r="F508" s="185">
        <v>0</v>
      </c>
      <c r="G508" s="367">
        <f t="shared" si="22"/>
        <v>0</v>
      </c>
      <c r="I508" s="185">
        <f t="shared" si="23"/>
        <v>0</v>
      </c>
    </row>
    <row r="509" ht="36" customHeight="1" spans="1:9">
      <c r="A509" s="379" t="s">
        <v>522</v>
      </c>
      <c r="B509" s="378"/>
      <c r="C509" s="376"/>
      <c r="D509" s="375" t="str">
        <f t="shared" si="21"/>
        <v/>
      </c>
      <c r="F509" s="185">
        <v>0</v>
      </c>
      <c r="G509" s="367">
        <f t="shared" si="22"/>
        <v>0</v>
      </c>
      <c r="I509" s="185">
        <f t="shared" si="23"/>
        <v>0</v>
      </c>
    </row>
    <row r="510" ht="36" customHeight="1" spans="1:9">
      <c r="A510" s="372" t="s">
        <v>523</v>
      </c>
      <c r="B510" s="378">
        <f>SUM(B511:B517)</f>
        <v>92</v>
      </c>
      <c r="C510" s="376">
        <f>SUM(C511:C517)</f>
        <v>590</v>
      </c>
      <c r="D510" s="375" t="str">
        <f t="shared" si="21"/>
        <v/>
      </c>
      <c r="F510" s="185">
        <v>0</v>
      </c>
      <c r="G510" s="367">
        <f t="shared" si="22"/>
        <v>590</v>
      </c>
      <c r="I510" s="185">
        <f t="shared" si="23"/>
        <v>590</v>
      </c>
    </row>
    <row r="511" ht="36" customHeight="1" spans="1:9">
      <c r="A511" s="377" t="s">
        <v>190</v>
      </c>
      <c r="B511" s="378">
        <v>90</v>
      </c>
      <c r="C511" s="376">
        <v>563</v>
      </c>
      <c r="D511" s="375" t="str">
        <f t="shared" si="21"/>
        <v/>
      </c>
      <c r="F511" s="185">
        <v>562.5</v>
      </c>
      <c r="G511" s="367">
        <f t="shared" si="22"/>
        <v>0.5</v>
      </c>
      <c r="H511" s="185">
        <v>207</v>
      </c>
      <c r="I511" s="185">
        <f t="shared" si="23"/>
        <v>563</v>
      </c>
    </row>
    <row r="512" ht="36" customHeight="1" spans="1:9">
      <c r="A512" s="377" t="s">
        <v>191</v>
      </c>
      <c r="B512" s="378"/>
      <c r="C512" s="376"/>
      <c r="D512" s="375" t="str">
        <f t="shared" si="21"/>
        <v/>
      </c>
      <c r="F512" s="185">
        <v>0</v>
      </c>
      <c r="G512" s="367">
        <f t="shared" si="22"/>
        <v>0</v>
      </c>
      <c r="I512" s="185">
        <f t="shared" si="23"/>
        <v>0</v>
      </c>
    </row>
    <row r="513" ht="36" customHeight="1" spans="1:9">
      <c r="A513" s="377" t="s">
        <v>192</v>
      </c>
      <c r="B513" s="378"/>
      <c r="C513" s="376"/>
      <c r="D513" s="375" t="str">
        <f t="shared" si="21"/>
        <v/>
      </c>
      <c r="F513" s="185">
        <v>0</v>
      </c>
      <c r="G513" s="367">
        <f t="shared" si="22"/>
        <v>0</v>
      </c>
      <c r="I513" s="185">
        <f t="shared" si="23"/>
        <v>0</v>
      </c>
    </row>
    <row r="514" ht="36" customHeight="1" spans="1:9">
      <c r="A514" s="377" t="s">
        <v>524</v>
      </c>
      <c r="B514" s="378">
        <v>2</v>
      </c>
      <c r="C514" s="376">
        <v>12</v>
      </c>
      <c r="D514" s="375" t="str">
        <f t="shared" si="21"/>
        <v/>
      </c>
      <c r="F514" s="185">
        <v>12</v>
      </c>
      <c r="G514" s="367">
        <f t="shared" si="22"/>
        <v>0</v>
      </c>
      <c r="H514" s="185">
        <v>207</v>
      </c>
      <c r="I514" s="185">
        <f t="shared" si="23"/>
        <v>12</v>
      </c>
    </row>
    <row r="515" ht="36" customHeight="1" spans="1:9">
      <c r="A515" s="377" t="s">
        <v>525</v>
      </c>
      <c r="B515" s="378"/>
      <c r="C515" s="376"/>
      <c r="D515" s="375" t="str">
        <f t="shared" si="21"/>
        <v/>
      </c>
      <c r="F515" s="185">
        <v>0</v>
      </c>
      <c r="G515" s="367">
        <f t="shared" si="22"/>
        <v>0</v>
      </c>
      <c r="I515" s="185">
        <f t="shared" si="23"/>
        <v>0</v>
      </c>
    </row>
    <row r="516" ht="36" customHeight="1" spans="1:9">
      <c r="A516" s="386" t="s">
        <v>526</v>
      </c>
      <c r="B516" s="378"/>
      <c r="C516" s="376"/>
      <c r="D516" s="375" t="str">
        <f t="shared" ref="D516:D579" si="24">IF(B516&lt;&gt;0,IF((C516/B516-1)&lt;-30%,"",IF((C516/B516-1)&gt;150%,"",C516/B516-1)),"")</f>
        <v/>
      </c>
      <c r="F516" s="185">
        <v>0</v>
      </c>
      <c r="G516" s="367">
        <f t="shared" ref="G516:G579" si="25">C516-F516</f>
        <v>0</v>
      </c>
      <c r="I516" s="185">
        <f t="shared" ref="I516:I579" si="26">F516+G516</f>
        <v>0</v>
      </c>
    </row>
    <row r="517" ht="36" customHeight="1" spans="1:9">
      <c r="A517" s="377" t="s">
        <v>527</v>
      </c>
      <c r="B517" s="378"/>
      <c r="C517" s="376">
        <v>15</v>
      </c>
      <c r="D517" s="375" t="str">
        <f t="shared" si="24"/>
        <v/>
      </c>
      <c r="F517" s="185">
        <v>15</v>
      </c>
      <c r="G517" s="367">
        <f t="shared" si="25"/>
        <v>0</v>
      </c>
      <c r="H517" s="185">
        <v>207</v>
      </c>
      <c r="I517" s="185">
        <f t="shared" si="26"/>
        <v>15</v>
      </c>
    </row>
    <row r="518" ht="36" customHeight="1" spans="1:9">
      <c r="A518" s="372" t="s">
        <v>528</v>
      </c>
      <c r="B518" s="378">
        <f>SUM(B519:B521)</f>
        <v>0</v>
      </c>
      <c r="C518" s="376">
        <f>SUM(C519:C521)</f>
        <v>168</v>
      </c>
      <c r="D518" s="375" t="str">
        <f t="shared" si="24"/>
        <v/>
      </c>
      <c r="F518" s="185">
        <v>0</v>
      </c>
      <c r="G518" s="367">
        <f t="shared" si="25"/>
        <v>168</v>
      </c>
      <c r="I518" s="185">
        <f t="shared" si="26"/>
        <v>168</v>
      </c>
    </row>
    <row r="519" ht="36" customHeight="1" spans="1:9">
      <c r="A519" s="380" t="s">
        <v>529</v>
      </c>
      <c r="B519" s="378"/>
      <c r="C519" s="376">
        <v>0</v>
      </c>
      <c r="D519" s="375" t="str">
        <f t="shared" si="24"/>
        <v/>
      </c>
      <c r="F519" s="185">
        <v>0</v>
      </c>
      <c r="G519" s="367">
        <f t="shared" si="25"/>
        <v>0</v>
      </c>
      <c r="I519" s="185">
        <f t="shared" si="26"/>
        <v>0</v>
      </c>
    </row>
    <row r="520" ht="36" customHeight="1" spans="1:9">
      <c r="A520" s="381" t="s">
        <v>530</v>
      </c>
      <c r="B520" s="378"/>
      <c r="C520" s="376">
        <v>70</v>
      </c>
      <c r="D520" s="375" t="str">
        <f t="shared" si="24"/>
        <v/>
      </c>
      <c r="F520" s="185">
        <v>0</v>
      </c>
      <c r="G520" s="367">
        <f t="shared" si="25"/>
        <v>70</v>
      </c>
      <c r="H520" s="185">
        <v>207</v>
      </c>
      <c r="I520" s="185">
        <f t="shared" si="26"/>
        <v>70</v>
      </c>
    </row>
    <row r="521" ht="36" customHeight="1" spans="1:9">
      <c r="A521" s="377" t="s">
        <v>531</v>
      </c>
      <c r="B521" s="378"/>
      <c r="C521" s="376">
        <v>98</v>
      </c>
      <c r="D521" s="375" t="str">
        <f t="shared" si="24"/>
        <v/>
      </c>
      <c r="F521" s="185">
        <v>0</v>
      </c>
      <c r="G521" s="367">
        <f t="shared" si="25"/>
        <v>98</v>
      </c>
      <c r="H521" s="185">
        <v>207</v>
      </c>
      <c r="I521" s="185">
        <f t="shared" si="26"/>
        <v>98</v>
      </c>
    </row>
    <row r="522" ht="36" customHeight="1" spans="1:9">
      <c r="A522" s="372" t="s">
        <v>148</v>
      </c>
      <c r="B522" s="378">
        <f>SUM(B523,B537,B545,B547,B555,B559,B569,B577,B584,B592,B601,B606,B609,B612,B615,B618,B621,B625,B630,B638,B641)</f>
        <v>57187</v>
      </c>
      <c r="C522" s="376">
        <f>SUM(C523,C537,C545,C547,C555,C559,C569,C577,C584,C592,C601,C606,C609,C612,C615,C618,C621,C625,C630,C638,C641)</f>
        <v>48824</v>
      </c>
      <c r="D522" s="375">
        <f t="shared" si="24"/>
        <v>-0.146239529963104</v>
      </c>
      <c r="F522" s="185">
        <v>0</v>
      </c>
      <c r="G522" s="367">
        <f t="shared" si="25"/>
        <v>48824</v>
      </c>
      <c r="I522" s="185">
        <f t="shared" si="26"/>
        <v>48824</v>
      </c>
    </row>
    <row r="523" ht="36" customHeight="1" spans="1:9">
      <c r="A523" s="372" t="s">
        <v>532</v>
      </c>
      <c r="B523" s="378">
        <f>SUM(B524:B536)</f>
        <v>3392</v>
      </c>
      <c r="C523" s="376">
        <f>SUM(C524:C536)</f>
        <v>2232</v>
      </c>
      <c r="D523" s="375" t="str">
        <f t="shared" si="24"/>
        <v/>
      </c>
      <c r="F523" s="185">
        <v>0</v>
      </c>
      <c r="G523" s="367">
        <f t="shared" si="25"/>
        <v>2232</v>
      </c>
      <c r="I523" s="185">
        <f t="shared" si="26"/>
        <v>2232</v>
      </c>
    </row>
    <row r="524" ht="36" customHeight="1" spans="1:9">
      <c r="A524" s="377" t="s">
        <v>190</v>
      </c>
      <c r="B524" s="378">
        <v>1905</v>
      </c>
      <c r="C524" s="376">
        <v>1667</v>
      </c>
      <c r="D524" s="375">
        <f t="shared" si="24"/>
        <v>-0.1249343832021</v>
      </c>
      <c r="F524" s="185">
        <v>1666.96</v>
      </c>
      <c r="G524" s="367">
        <f t="shared" si="25"/>
        <v>0.0399999999999636</v>
      </c>
      <c r="H524" s="185">
        <v>208</v>
      </c>
      <c r="I524" s="185">
        <f t="shared" si="26"/>
        <v>1667</v>
      </c>
    </row>
    <row r="525" ht="36" customHeight="1" spans="1:9">
      <c r="A525" s="377" t="s">
        <v>191</v>
      </c>
      <c r="B525" s="378"/>
      <c r="C525" s="376"/>
      <c r="D525" s="375" t="str">
        <f t="shared" si="24"/>
        <v/>
      </c>
      <c r="F525" s="185">
        <v>0</v>
      </c>
      <c r="G525" s="367">
        <f t="shared" si="25"/>
        <v>0</v>
      </c>
      <c r="I525" s="185">
        <f t="shared" si="26"/>
        <v>0</v>
      </c>
    </row>
    <row r="526" ht="36" customHeight="1" spans="1:9">
      <c r="A526" s="377" t="s">
        <v>192</v>
      </c>
      <c r="B526" s="378"/>
      <c r="C526" s="376"/>
      <c r="D526" s="375" t="str">
        <f t="shared" si="24"/>
        <v/>
      </c>
      <c r="F526" s="185">
        <v>0</v>
      </c>
      <c r="G526" s="367">
        <f t="shared" si="25"/>
        <v>0</v>
      </c>
      <c r="I526" s="185">
        <f t="shared" si="26"/>
        <v>0</v>
      </c>
    </row>
    <row r="527" ht="36" customHeight="1" spans="1:9">
      <c r="A527" s="377" t="s">
        <v>533</v>
      </c>
      <c r="B527" s="378"/>
      <c r="C527" s="376"/>
      <c r="D527" s="375" t="str">
        <f t="shared" si="24"/>
        <v/>
      </c>
      <c r="F527" s="185">
        <v>0</v>
      </c>
      <c r="G527" s="367">
        <f t="shared" si="25"/>
        <v>0</v>
      </c>
      <c r="I527" s="185">
        <f t="shared" si="26"/>
        <v>0</v>
      </c>
    </row>
    <row r="528" ht="36" customHeight="1" spans="1:9">
      <c r="A528" s="377" t="s">
        <v>534</v>
      </c>
      <c r="B528" s="378"/>
      <c r="C528" s="376"/>
      <c r="D528" s="375" t="str">
        <f t="shared" si="24"/>
        <v/>
      </c>
      <c r="F528" s="185">
        <v>0</v>
      </c>
      <c r="G528" s="367">
        <f t="shared" si="25"/>
        <v>0</v>
      </c>
      <c r="I528" s="185">
        <f t="shared" si="26"/>
        <v>0</v>
      </c>
    </row>
    <row r="529" ht="36" customHeight="1" spans="1:9">
      <c r="A529" s="377" t="s">
        <v>535</v>
      </c>
      <c r="B529" s="378"/>
      <c r="C529" s="376"/>
      <c r="D529" s="375" t="str">
        <f t="shared" si="24"/>
        <v/>
      </c>
      <c r="F529" s="185">
        <v>0</v>
      </c>
      <c r="G529" s="367">
        <f t="shared" si="25"/>
        <v>0</v>
      </c>
      <c r="I529" s="185">
        <f t="shared" si="26"/>
        <v>0</v>
      </c>
    </row>
    <row r="530" ht="36" customHeight="1" spans="1:9">
      <c r="A530" s="377" t="s">
        <v>536</v>
      </c>
      <c r="B530" s="378"/>
      <c r="C530" s="376"/>
      <c r="D530" s="375" t="str">
        <f t="shared" si="24"/>
        <v/>
      </c>
      <c r="F530" s="185">
        <v>0</v>
      </c>
      <c r="G530" s="367">
        <f t="shared" si="25"/>
        <v>0</v>
      </c>
      <c r="I530" s="185">
        <f t="shared" si="26"/>
        <v>0</v>
      </c>
    </row>
    <row r="531" ht="36" customHeight="1" spans="1:9">
      <c r="A531" s="377" t="s">
        <v>231</v>
      </c>
      <c r="B531" s="378">
        <v>5</v>
      </c>
      <c r="C531" s="376">
        <v>5</v>
      </c>
      <c r="D531" s="375">
        <f t="shared" si="24"/>
        <v>0</v>
      </c>
      <c r="F531" s="185">
        <v>5</v>
      </c>
      <c r="G531" s="367">
        <f t="shared" si="25"/>
        <v>0</v>
      </c>
      <c r="H531" s="185">
        <v>208</v>
      </c>
      <c r="I531" s="185">
        <f t="shared" si="26"/>
        <v>5</v>
      </c>
    </row>
    <row r="532" ht="36" customHeight="1" spans="1:9">
      <c r="A532" s="377" t="s">
        <v>537</v>
      </c>
      <c r="B532" s="378">
        <v>2</v>
      </c>
      <c r="C532" s="376">
        <v>10</v>
      </c>
      <c r="D532" s="375" t="str">
        <f t="shared" si="24"/>
        <v/>
      </c>
      <c r="F532" s="185">
        <v>0</v>
      </c>
      <c r="G532" s="367">
        <f t="shared" si="25"/>
        <v>10</v>
      </c>
      <c r="H532" s="185">
        <v>208</v>
      </c>
      <c r="I532" s="185">
        <f t="shared" si="26"/>
        <v>10</v>
      </c>
    </row>
    <row r="533" ht="36" customHeight="1" spans="1:9">
      <c r="A533" s="377" t="s">
        <v>538</v>
      </c>
      <c r="B533" s="378"/>
      <c r="C533" s="376"/>
      <c r="D533" s="375" t="str">
        <f t="shared" si="24"/>
        <v/>
      </c>
      <c r="F533" s="185">
        <v>0</v>
      </c>
      <c r="G533" s="367">
        <f t="shared" si="25"/>
        <v>0</v>
      </c>
      <c r="I533" s="185">
        <f t="shared" si="26"/>
        <v>0</v>
      </c>
    </row>
    <row r="534" ht="36" customHeight="1" spans="1:9">
      <c r="A534" s="377" t="s">
        <v>539</v>
      </c>
      <c r="B534" s="378"/>
      <c r="C534" s="376"/>
      <c r="D534" s="375" t="str">
        <f t="shared" si="24"/>
        <v/>
      </c>
      <c r="F534" s="185">
        <v>0</v>
      </c>
      <c r="G534" s="367">
        <f t="shared" si="25"/>
        <v>0</v>
      </c>
      <c r="I534" s="185">
        <f t="shared" si="26"/>
        <v>0</v>
      </c>
    </row>
    <row r="535" ht="36" customHeight="1" spans="1:9">
      <c r="A535" s="377" t="s">
        <v>540</v>
      </c>
      <c r="B535" s="378"/>
      <c r="C535" s="376"/>
      <c r="D535" s="375" t="str">
        <f t="shared" si="24"/>
        <v/>
      </c>
      <c r="F535" s="185">
        <v>0</v>
      </c>
      <c r="G535" s="367">
        <f t="shared" si="25"/>
        <v>0</v>
      </c>
      <c r="I535" s="185">
        <f t="shared" si="26"/>
        <v>0</v>
      </c>
    </row>
    <row r="536" ht="36" customHeight="1" spans="1:9">
      <c r="A536" s="377" t="s">
        <v>541</v>
      </c>
      <c r="B536" s="378">
        <v>1480</v>
      </c>
      <c r="C536" s="376">
        <v>550</v>
      </c>
      <c r="D536" s="375" t="str">
        <f t="shared" si="24"/>
        <v/>
      </c>
      <c r="F536" s="185">
        <v>550.17</v>
      </c>
      <c r="G536" s="367">
        <f t="shared" si="25"/>
        <v>-0.169999999999959</v>
      </c>
      <c r="H536" s="185">
        <v>208</v>
      </c>
      <c r="I536" s="185">
        <f t="shared" si="26"/>
        <v>550</v>
      </c>
    </row>
    <row r="537" ht="36" customHeight="1" spans="1:9">
      <c r="A537" s="372" t="s">
        <v>542</v>
      </c>
      <c r="B537" s="378">
        <f>SUM(B538:B544)</f>
        <v>1568</v>
      </c>
      <c r="C537" s="376">
        <f>SUM(C538:C544)</f>
        <v>1229</v>
      </c>
      <c r="D537" s="375">
        <f t="shared" si="24"/>
        <v>-0.216198979591837</v>
      </c>
      <c r="F537" s="185">
        <v>0</v>
      </c>
      <c r="G537" s="367">
        <f t="shared" si="25"/>
        <v>1229</v>
      </c>
      <c r="I537" s="185">
        <f t="shared" si="26"/>
        <v>1229</v>
      </c>
    </row>
    <row r="538" ht="36" customHeight="1" spans="1:9">
      <c r="A538" s="377" t="s">
        <v>190</v>
      </c>
      <c r="B538" s="378">
        <v>471</v>
      </c>
      <c r="C538" s="376">
        <v>427</v>
      </c>
      <c r="D538" s="375">
        <f t="shared" si="24"/>
        <v>-0.0934182590233545</v>
      </c>
      <c r="F538" s="185">
        <v>427.15</v>
      </c>
      <c r="G538" s="367">
        <f t="shared" si="25"/>
        <v>-0.149999999999977</v>
      </c>
      <c r="H538" s="185">
        <v>208</v>
      </c>
      <c r="I538" s="185">
        <f t="shared" si="26"/>
        <v>427</v>
      </c>
    </row>
    <row r="539" ht="36" customHeight="1" spans="1:9">
      <c r="A539" s="377" t="s">
        <v>191</v>
      </c>
      <c r="B539" s="378"/>
      <c r="C539" s="376"/>
      <c r="D539" s="375" t="str">
        <f t="shared" si="24"/>
        <v/>
      </c>
      <c r="F539" s="185">
        <v>0</v>
      </c>
      <c r="G539" s="367">
        <f t="shared" si="25"/>
        <v>0</v>
      </c>
      <c r="I539" s="185">
        <f t="shared" si="26"/>
        <v>0</v>
      </c>
    </row>
    <row r="540" ht="36" customHeight="1" spans="1:9">
      <c r="A540" s="377" t="s">
        <v>192</v>
      </c>
      <c r="B540" s="378"/>
      <c r="C540" s="376"/>
      <c r="D540" s="375" t="str">
        <f t="shared" si="24"/>
        <v/>
      </c>
      <c r="F540" s="185">
        <v>0</v>
      </c>
      <c r="G540" s="367">
        <f t="shared" si="25"/>
        <v>0</v>
      </c>
      <c r="I540" s="185">
        <f t="shared" si="26"/>
        <v>0</v>
      </c>
    </row>
    <row r="541" ht="36" customHeight="1" spans="1:9">
      <c r="A541" s="377" t="s">
        <v>543</v>
      </c>
      <c r="B541" s="378"/>
      <c r="C541" s="376"/>
      <c r="D541" s="375" t="str">
        <f t="shared" si="24"/>
        <v/>
      </c>
      <c r="F541" s="185">
        <v>0</v>
      </c>
      <c r="G541" s="367">
        <f t="shared" si="25"/>
        <v>0</v>
      </c>
      <c r="I541" s="185">
        <f t="shared" si="26"/>
        <v>0</v>
      </c>
    </row>
    <row r="542" ht="36" customHeight="1" spans="1:9">
      <c r="A542" s="377" t="s">
        <v>544</v>
      </c>
      <c r="B542" s="378"/>
      <c r="C542" s="376"/>
      <c r="D542" s="375" t="str">
        <f t="shared" si="24"/>
        <v/>
      </c>
      <c r="F542" s="185">
        <v>0</v>
      </c>
      <c r="G542" s="367">
        <f t="shared" si="25"/>
        <v>0</v>
      </c>
      <c r="I542" s="185">
        <f t="shared" si="26"/>
        <v>0</v>
      </c>
    </row>
    <row r="543" ht="36" customHeight="1" spans="1:9">
      <c r="A543" s="377" t="s">
        <v>545</v>
      </c>
      <c r="B543" s="378">
        <v>8</v>
      </c>
      <c r="C543" s="376">
        <v>4</v>
      </c>
      <c r="D543" s="375" t="str">
        <f t="shared" si="24"/>
        <v/>
      </c>
      <c r="F543" s="185">
        <v>4</v>
      </c>
      <c r="G543" s="367">
        <f t="shared" si="25"/>
        <v>0</v>
      </c>
      <c r="H543" s="185">
        <v>208</v>
      </c>
      <c r="I543" s="185">
        <f t="shared" si="26"/>
        <v>4</v>
      </c>
    </row>
    <row r="544" ht="36" customHeight="1" spans="1:9">
      <c r="A544" s="377" t="s">
        <v>546</v>
      </c>
      <c r="B544" s="378">
        <v>1089</v>
      </c>
      <c r="C544" s="376">
        <v>798</v>
      </c>
      <c r="D544" s="375">
        <f t="shared" si="24"/>
        <v>-0.267217630853995</v>
      </c>
      <c r="F544" s="185">
        <v>309.32</v>
      </c>
      <c r="G544" s="367">
        <f t="shared" si="25"/>
        <v>488.68</v>
      </c>
      <c r="H544" s="185">
        <v>208</v>
      </c>
      <c r="I544" s="185">
        <f t="shared" si="26"/>
        <v>798</v>
      </c>
    </row>
    <row r="545" ht="36" customHeight="1" spans="1:9">
      <c r="A545" s="372" t="s">
        <v>547</v>
      </c>
      <c r="B545" s="378">
        <f>SUM(B546:B546)</f>
        <v>0</v>
      </c>
      <c r="C545" s="376">
        <f>SUM(C546:C546)</f>
        <v>0</v>
      </c>
      <c r="D545" s="375" t="str">
        <f t="shared" si="24"/>
        <v/>
      </c>
      <c r="F545" s="185">
        <v>0</v>
      </c>
      <c r="G545" s="367">
        <f t="shared" si="25"/>
        <v>0</v>
      </c>
      <c r="I545" s="185">
        <f t="shared" si="26"/>
        <v>0</v>
      </c>
    </row>
    <row r="546" ht="36" customHeight="1" spans="1:9">
      <c r="A546" s="379" t="s">
        <v>548</v>
      </c>
      <c r="B546" s="378"/>
      <c r="C546" s="376"/>
      <c r="D546" s="375" t="str">
        <f t="shared" si="24"/>
        <v/>
      </c>
      <c r="F546" s="185">
        <v>0</v>
      </c>
      <c r="G546" s="367">
        <f t="shared" si="25"/>
        <v>0</v>
      </c>
      <c r="I546" s="185">
        <f t="shared" si="26"/>
        <v>0</v>
      </c>
    </row>
    <row r="547" ht="36" customHeight="1" spans="1:9">
      <c r="A547" s="372" t="s">
        <v>549</v>
      </c>
      <c r="B547" s="378">
        <f>SUM(B548:B554)</f>
        <v>22709</v>
      </c>
      <c r="C547" s="376">
        <f>SUM(C548:C554)</f>
        <v>18302</v>
      </c>
      <c r="D547" s="375">
        <f t="shared" si="24"/>
        <v>-0.194064027478092</v>
      </c>
      <c r="F547" s="185">
        <v>0</v>
      </c>
      <c r="G547" s="367">
        <f t="shared" si="25"/>
        <v>18302</v>
      </c>
      <c r="I547" s="185">
        <f t="shared" si="26"/>
        <v>18302</v>
      </c>
    </row>
    <row r="548" ht="36" customHeight="1" spans="1:9">
      <c r="A548" s="377" t="s">
        <v>550</v>
      </c>
      <c r="B548" s="378">
        <v>1658</v>
      </c>
      <c r="C548" s="376">
        <v>2528</v>
      </c>
      <c r="D548" s="375">
        <f t="shared" si="24"/>
        <v>0.524728588661037</v>
      </c>
      <c r="F548" s="185">
        <v>2528</v>
      </c>
      <c r="G548" s="367">
        <f t="shared" si="25"/>
        <v>0</v>
      </c>
      <c r="H548" s="185">
        <v>208</v>
      </c>
      <c r="I548" s="185">
        <f t="shared" si="26"/>
        <v>2528</v>
      </c>
    </row>
    <row r="549" ht="36" customHeight="1" spans="1:9">
      <c r="A549" s="377" t="s">
        <v>551</v>
      </c>
      <c r="B549" s="378">
        <v>3956</v>
      </c>
      <c r="C549" s="376">
        <v>3432</v>
      </c>
      <c r="D549" s="375">
        <f t="shared" si="24"/>
        <v>-0.132457027300303</v>
      </c>
      <c r="F549" s="185">
        <v>3432.23</v>
      </c>
      <c r="G549" s="367">
        <f t="shared" si="25"/>
        <v>-0.230000000000018</v>
      </c>
      <c r="H549" s="185">
        <v>208</v>
      </c>
      <c r="I549" s="185">
        <f t="shared" si="26"/>
        <v>3432</v>
      </c>
    </row>
    <row r="550" ht="36" customHeight="1" spans="1:9">
      <c r="A550" s="377" t="s">
        <v>552</v>
      </c>
      <c r="B550" s="378"/>
      <c r="C550" s="376"/>
      <c r="D550" s="375" t="str">
        <f t="shared" si="24"/>
        <v/>
      </c>
      <c r="F550" s="185">
        <v>0</v>
      </c>
      <c r="G550" s="367">
        <f t="shared" si="25"/>
        <v>0</v>
      </c>
      <c r="I550" s="185">
        <f t="shared" si="26"/>
        <v>0</v>
      </c>
    </row>
    <row r="551" ht="36" customHeight="1" spans="1:9">
      <c r="A551" s="377" t="s">
        <v>553</v>
      </c>
      <c r="B551" s="378">
        <v>13613</v>
      </c>
      <c r="C551" s="376">
        <v>11699</v>
      </c>
      <c r="D551" s="375">
        <f t="shared" si="24"/>
        <v>-0.14060089620216</v>
      </c>
      <c r="F551" s="185">
        <v>11699.4</v>
      </c>
      <c r="G551" s="367">
        <f t="shared" si="25"/>
        <v>-0.399999999999636</v>
      </c>
      <c r="H551" s="185">
        <v>208</v>
      </c>
      <c r="I551" s="185">
        <f t="shared" si="26"/>
        <v>11699</v>
      </c>
    </row>
    <row r="552" ht="36" customHeight="1" spans="1:9">
      <c r="A552" s="377" t="s">
        <v>554</v>
      </c>
      <c r="B552" s="378">
        <v>470</v>
      </c>
      <c r="C552" s="376">
        <v>605</v>
      </c>
      <c r="D552" s="375">
        <f t="shared" si="24"/>
        <v>0.287234042553191</v>
      </c>
      <c r="F552" s="185">
        <v>605.01</v>
      </c>
      <c r="G552" s="367">
        <f t="shared" si="25"/>
        <v>-0.00999999999999091</v>
      </c>
      <c r="H552" s="185">
        <v>208</v>
      </c>
      <c r="I552" s="185">
        <f t="shared" si="26"/>
        <v>605</v>
      </c>
    </row>
    <row r="553" ht="36" customHeight="1" spans="1:9">
      <c r="A553" s="377" t="s">
        <v>555</v>
      </c>
      <c r="B553" s="378"/>
      <c r="C553" s="376">
        <v>0</v>
      </c>
      <c r="D553" s="375" t="str">
        <f t="shared" si="24"/>
        <v/>
      </c>
      <c r="F553" s="185">
        <v>0</v>
      </c>
      <c r="G553" s="367">
        <f t="shared" si="25"/>
        <v>0</v>
      </c>
      <c r="I553" s="185">
        <f t="shared" si="26"/>
        <v>0</v>
      </c>
    </row>
    <row r="554" ht="36" customHeight="1" spans="1:9">
      <c r="A554" s="377" t="s">
        <v>556</v>
      </c>
      <c r="B554" s="378">
        <v>3012</v>
      </c>
      <c r="C554" s="376">
        <v>38</v>
      </c>
      <c r="D554" s="375" t="str">
        <f t="shared" si="24"/>
        <v/>
      </c>
      <c r="F554" s="185">
        <v>5.13</v>
      </c>
      <c r="G554" s="367">
        <f t="shared" si="25"/>
        <v>32.87</v>
      </c>
      <c r="H554" s="185">
        <v>208</v>
      </c>
      <c r="I554" s="185">
        <f t="shared" si="26"/>
        <v>38</v>
      </c>
    </row>
    <row r="555" ht="36" customHeight="1" spans="1:9">
      <c r="A555" s="372" t="s">
        <v>557</v>
      </c>
      <c r="B555" s="378">
        <f>SUM(B556:B558)</f>
        <v>5</v>
      </c>
      <c r="C555" s="376">
        <f>SUM(C556:C558)</f>
        <v>5</v>
      </c>
      <c r="D555" s="375">
        <f t="shared" si="24"/>
        <v>0</v>
      </c>
      <c r="F555" s="185">
        <v>0</v>
      </c>
      <c r="G555" s="367">
        <f t="shared" si="25"/>
        <v>5</v>
      </c>
      <c r="I555" s="185">
        <f t="shared" si="26"/>
        <v>5</v>
      </c>
    </row>
    <row r="556" ht="36" customHeight="1" spans="1:9">
      <c r="A556" s="377" t="s">
        <v>558</v>
      </c>
      <c r="B556" s="378">
        <v>5</v>
      </c>
      <c r="C556" s="376">
        <v>5</v>
      </c>
      <c r="D556" s="375">
        <f t="shared" si="24"/>
        <v>0</v>
      </c>
      <c r="F556" s="185">
        <v>4.59</v>
      </c>
      <c r="G556" s="367">
        <f t="shared" si="25"/>
        <v>0.41</v>
      </c>
      <c r="H556" s="185">
        <v>208</v>
      </c>
      <c r="I556" s="185">
        <f t="shared" si="26"/>
        <v>5</v>
      </c>
    </row>
    <row r="557" ht="36" customHeight="1" spans="1:9">
      <c r="A557" s="377" t="s">
        <v>559</v>
      </c>
      <c r="B557" s="378"/>
      <c r="C557" s="376"/>
      <c r="D557" s="375" t="str">
        <f t="shared" si="24"/>
        <v/>
      </c>
      <c r="F557" s="185">
        <v>0</v>
      </c>
      <c r="G557" s="367">
        <f t="shared" si="25"/>
        <v>0</v>
      </c>
      <c r="I557" s="185">
        <f t="shared" si="26"/>
        <v>0</v>
      </c>
    </row>
    <row r="558" ht="36" customHeight="1" spans="1:9">
      <c r="A558" s="379" t="s">
        <v>560</v>
      </c>
      <c r="B558" s="378"/>
      <c r="C558" s="376"/>
      <c r="D558" s="375" t="str">
        <f t="shared" si="24"/>
        <v/>
      </c>
      <c r="F558" s="185">
        <v>0</v>
      </c>
      <c r="G558" s="367">
        <f t="shared" si="25"/>
        <v>0</v>
      </c>
      <c r="I558" s="185">
        <f t="shared" si="26"/>
        <v>0</v>
      </c>
    </row>
    <row r="559" ht="36" customHeight="1" spans="1:9">
      <c r="A559" s="372" t="s">
        <v>561</v>
      </c>
      <c r="B559" s="378">
        <f>SUM(B560:B568)</f>
        <v>994</v>
      </c>
      <c r="C559" s="376">
        <f>SUM(C560:C568)</f>
        <v>1101</v>
      </c>
      <c r="D559" s="375">
        <f t="shared" si="24"/>
        <v>0.107645875251509</v>
      </c>
      <c r="F559" s="185">
        <v>0</v>
      </c>
      <c r="G559" s="367">
        <f t="shared" si="25"/>
        <v>1101</v>
      </c>
      <c r="I559" s="185">
        <f t="shared" si="26"/>
        <v>1101</v>
      </c>
    </row>
    <row r="560" ht="36" customHeight="1" spans="1:9">
      <c r="A560" s="380" t="s">
        <v>562</v>
      </c>
      <c r="B560" s="378"/>
      <c r="C560" s="376"/>
      <c r="D560" s="375" t="str">
        <f t="shared" si="24"/>
        <v/>
      </c>
      <c r="F560" s="185">
        <v>0</v>
      </c>
      <c r="G560" s="367">
        <f t="shared" si="25"/>
        <v>0</v>
      </c>
      <c r="I560" s="185">
        <f t="shared" si="26"/>
        <v>0</v>
      </c>
    </row>
    <row r="561" ht="36" customHeight="1" spans="1:9">
      <c r="A561" s="377" t="s">
        <v>563</v>
      </c>
      <c r="B561" s="378"/>
      <c r="C561" s="376"/>
      <c r="D561" s="375" t="str">
        <f t="shared" si="24"/>
        <v/>
      </c>
      <c r="F561" s="185">
        <v>0</v>
      </c>
      <c r="G561" s="367">
        <f t="shared" si="25"/>
        <v>0</v>
      </c>
      <c r="I561" s="185">
        <f t="shared" si="26"/>
        <v>0</v>
      </c>
    </row>
    <row r="562" ht="36" customHeight="1" spans="1:9">
      <c r="A562" s="377" t="s">
        <v>564</v>
      </c>
      <c r="B562" s="378"/>
      <c r="C562" s="376"/>
      <c r="D562" s="375" t="str">
        <f t="shared" si="24"/>
        <v/>
      </c>
      <c r="F562" s="185">
        <v>0</v>
      </c>
      <c r="G562" s="367">
        <f t="shared" si="25"/>
        <v>0</v>
      </c>
      <c r="I562" s="185">
        <f t="shared" si="26"/>
        <v>0</v>
      </c>
    </row>
    <row r="563" ht="36" customHeight="1" spans="1:9">
      <c r="A563" s="377" t="s">
        <v>565</v>
      </c>
      <c r="B563" s="378"/>
      <c r="C563" s="376">
        <v>0</v>
      </c>
      <c r="D563" s="375" t="str">
        <f t="shared" si="24"/>
        <v/>
      </c>
      <c r="F563" s="185">
        <v>0</v>
      </c>
      <c r="G563" s="367">
        <f t="shared" si="25"/>
        <v>0</v>
      </c>
      <c r="I563" s="185">
        <f t="shared" si="26"/>
        <v>0</v>
      </c>
    </row>
    <row r="564" ht="36" customHeight="1" spans="1:9">
      <c r="A564" s="377" t="s">
        <v>566</v>
      </c>
      <c r="B564" s="378"/>
      <c r="C564" s="376"/>
      <c r="D564" s="375" t="str">
        <f t="shared" si="24"/>
        <v/>
      </c>
      <c r="F564" s="185">
        <v>0</v>
      </c>
      <c r="G564" s="367">
        <f t="shared" si="25"/>
        <v>0</v>
      </c>
      <c r="I564" s="185">
        <f t="shared" si="26"/>
        <v>0</v>
      </c>
    </row>
    <row r="565" ht="36" customHeight="1" spans="1:9">
      <c r="A565" s="377" t="s">
        <v>567</v>
      </c>
      <c r="B565" s="378"/>
      <c r="C565" s="376">
        <v>6</v>
      </c>
      <c r="D565" s="375" t="str">
        <f t="shared" si="24"/>
        <v/>
      </c>
      <c r="F565" s="185">
        <v>0</v>
      </c>
      <c r="G565" s="367">
        <f t="shared" si="25"/>
        <v>6</v>
      </c>
      <c r="H565" s="185">
        <v>208</v>
      </c>
      <c r="I565" s="185">
        <f t="shared" si="26"/>
        <v>6</v>
      </c>
    </row>
    <row r="566" ht="36" customHeight="1" spans="1:9">
      <c r="A566" s="377" t="s">
        <v>568</v>
      </c>
      <c r="B566" s="378"/>
      <c r="C566" s="376"/>
      <c r="D566" s="375" t="str">
        <f t="shared" si="24"/>
        <v/>
      </c>
      <c r="F566" s="185">
        <v>0</v>
      </c>
      <c r="G566" s="367">
        <f t="shared" si="25"/>
        <v>0</v>
      </c>
      <c r="I566" s="185">
        <f t="shared" si="26"/>
        <v>0</v>
      </c>
    </row>
    <row r="567" ht="36" customHeight="1" spans="1:9">
      <c r="A567" s="377" t="s">
        <v>569</v>
      </c>
      <c r="B567" s="378"/>
      <c r="C567" s="376"/>
      <c r="D567" s="375" t="str">
        <f t="shared" si="24"/>
        <v/>
      </c>
      <c r="F567" s="185">
        <v>0</v>
      </c>
      <c r="G567" s="367">
        <f t="shared" si="25"/>
        <v>0</v>
      </c>
      <c r="I567" s="185">
        <f t="shared" si="26"/>
        <v>0</v>
      </c>
    </row>
    <row r="568" ht="36" customHeight="1" spans="1:9">
      <c r="A568" s="377" t="s">
        <v>570</v>
      </c>
      <c r="B568" s="378">
        <v>994</v>
      </c>
      <c r="C568" s="376">
        <v>1095</v>
      </c>
      <c r="D568" s="375">
        <f t="shared" si="24"/>
        <v>0.101609657947686</v>
      </c>
      <c r="F568" s="185">
        <v>0</v>
      </c>
      <c r="G568" s="367">
        <f t="shared" si="25"/>
        <v>1095</v>
      </c>
      <c r="H568" s="185">
        <v>208</v>
      </c>
      <c r="I568" s="185">
        <f t="shared" si="26"/>
        <v>1095</v>
      </c>
    </row>
    <row r="569" ht="36" customHeight="1" spans="1:9">
      <c r="A569" s="372" t="s">
        <v>571</v>
      </c>
      <c r="B569" s="378">
        <f>SUM(B570:B576)</f>
        <v>1958</v>
      </c>
      <c r="C569" s="376">
        <f>SUM(C570:C576)</f>
        <v>2381</v>
      </c>
      <c r="D569" s="375">
        <f t="shared" si="24"/>
        <v>0.216036772216547</v>
      </c>
      <c r="F569" s="185">
        <v>0</v>
      </c>
      <c r="G569" s="367">
        <f t="shared" si="25"/>
        <v>2381</v>
      </c>
      <c r="I569" s="185">
        <f t="shared" si="26"/>
        <v>2381</v>
      </c>
    </row>
    <row r="570" s="364" customFormat="1" ht="36" customHeight="1" spans="1:9">
      <c r="A570" s="377" t="s">
        <v>572</v>
      </c>
      <c r="B570" s="378">
        <v>407</v>
      </c>
      <c r="C570" s="376">
        <v>661</v>
      </c>
      <c r="D570" s="375">
        <f t="shared" si="24"/>
        <v>0.624078624078624</v>
      </c>
      <c r="E570" s="185"/>
      <c r="F570" s="185">
        <v>260.21</v>
      </c>
      <c r="G570" s="367">
        <f t="shared" si="25"/>
        <v>400.79</v>
      </c>
      <c r="H570" s="185">
        <v>208</v>
      </c>
      <c r="I570" s="185">
        <f t="shared" si="26"/>
        <v>661</v>
      </c>
    </row>
    <row r="571" ht="36" customHeight="1" spans="1:9">
      <c r="A571" s="377" t="s">
        <v>573</v>
      </c>
      <c r="B571" s="378">
        <v>4</v>
      </c>
      <c r="C571" s="376">
        <v>306</v>
      </c>
      <c r="D571" s="375" t="str">
        <f t="shared" si="24"/>
        <v/>
      </c>
      <c r="F571" s="185">
        <v>6</v>
      </c>
      <c r="G571" s="367">
        <f t="shared" si="25"/>
        <v>300</v>
      </c>
      <c r="H571" s="185">
        <v>208</v>
      </c>
      <c r="I571" s="185">
        <f t="shared" si="26"/>
        <v>306</v>
      </c>
    </row>
    <row r="572" ht="36" customHeight="1" spans="1:9">
      <c r="A572" s="377" t="s">
        <v>574</v>
      </c>
      <c r="B572" s="378">
        <v>36</v>
      </c>
      <c r="C572" s="376">
        <v>318</v>
      </c>
      <c r="D572" s="375" t="str">
        <f t="shared" si="24"/>
        <v/>
      </c>
      <c r="F572" s="185">
        <v>0</v>
      </c>
      <c r="G572" s="367">
        <f t="shared" si="25"/>
        <v>318</v>
      </c>
      <c r="H572" s="185">
        <v>208</v>
      </c>
      <c r="I572" s="185">
        <f t="shared" si="26"/>
        <v>318</v>
      </c>
    </row>
    <row r="573" ht="36" customHeight="1" spans="1:9">
      <c r="A573" s="377" t="s">
        <v>575</v>
      </c>
      <c r="B573" s="378"/>
      <c r="C573" s="376"/>
      <c r="D573" s="375" t="str">
        <f t="shared" si="24"/>
        <v/>
      </c>
      <c r="F573" s="185">
        <v>0</v>
      </c>
      <c r="G573" s="367">
        <f t="shared" si="25"/>
        <v>0</v>
      </c>
      <c r="I573" s="185">
        <f t="shared" si="26"/>
        <v>0</v>
      </c>
    </row>
    <row r="574" ht="36" customHeight="1" spans="1:9">
      <c r="A574" s="377" t="s">
        <v>576</v>
      </c>
      <c r="B574" s="378">
        <v>260</v>
      </c>
      <c r="C574" s="376">
        <v>200</v>
      </c>
      <c r="D574" s="375">
        <f t="shared" si="24"/>
        <v>-0.230769230769231</v>
      </c>
      <c r="F574" s="185">
        <v>200</v>
      </c>
      <c r="G574" s="367">
        <f t="shared" si="25"/>
        <v>0</v>
      </c>
      <c r="H574" s="185">
        <v>208</v>
      </c>
      <c r="I574" s="185">
        <f t="shared" si="26"/>
        <v>200</v>
      </c>
    </row>
    <row r="575" s="364" customFormat="1" ht="36" customHeight="1" spans="1:9">
      <c r="A575" s="377" t="s">
        <v>577</v>
      </c>
      <c r="B575" s="378"/>
      <c r="C575" s="376"/>
      <c r="D575" s="375" t="str">
        <f t="shared" si="24"/>
        <v/>
      </c>
      <c r="E575" s="185"/>
      <c r="F575" s="185">
        <v>0</v>
      </c>
      <c r="G575" s="367">
        <f t="shared" si="25"/>
        <v>0</v>
      </c>
      <c r="I575" s="185">
        <f t="shared" si="26"/>
        <v>0</v>
      </c>
    </row>
    <row r="576" ht="36" customHeight="1" spans="1:9">
      <c r="A576" s="377" t="s">
        <v>578</v>
      </c>
      <c r="B576" s="378">
        <v>1251</v>
      </c>
      <c r="C576" s="376">
        <v>896</v>
      </c>
      <c r="D576" s="375">
        <f t="shared" si="24"/>
        <v>-0.283772981614708</v>
      </c>
      <c r="F576" s="185">
        <v>241</v>
      </c>
      <c r="G576" s="367">
        <f t="shared" si="25"/>
        <v>655</v>
      </c>
      <c r="H576" s="185">
        <v>208</v>
      </c>
      <c r="I576" s="185">
        <f t="shared" si="26"/>
        <v>896</v>
      </c>
    </row>
    <row r="577" ht="36" customHeight="1" spans="1:9">
      <c r="A577" s="387" t="s">
        <v>579</v>
      </c>
      <c r="B577" s="378">
        <f>SUM(B578:B583)</f>
        <v>570</v>
      </c>
      <c r="C577" s="376">
        <f>SUM(C578:C583)</f>
        <v>670</v>
      </c>
      <c r="D577" s="375">
        <f t="shared" si="24"/>
        <v>0.175438596491228</v>
      </c>
      <c r="F577" s="185">
        <v>0</v>
      </c>
      <c r="G577" s="367">
        <f t="shared" si="25"/>
        <v>670</v>
      </c>
      <c r="I577" s="185">
        <f t="shared" si="26"/>
        <v>670</v>
      </c>
    </row>
    <row r="578" ht="36" customHeight="1" spans="1:9">
      <c r="A578" s="388" t="s">
        <v>580</v>
      </c>
      <c r="B578" s="378">
        <v>118</v>
      </c>
      <c r="C578" s="376">
        <f>184+80</f>
        <v>264</v>
      </c>
      <c r="D578" s="375">
        <f t="shared" si="24"/>
        <v>1.23728813559322</v>
      </c>
      <c r="F578" s="185">
        <v>110</v>
      </c>
      <c r="G578" s="367">
        <f t="shared" si="25"/>
        <v>154</v>
      </c>
      <c r="H578" s="185">
        <v>208</v>
      </c>
      <c r="I578" s="185">
        <f t="shared" si="26"/>
        <v>264</v>
      </c>
    </row>
    <row r="579" ht="36" customHeight="1" spans="1:9">
      <c r="A579" s="388" t="s">
        <v>581</v>
      </c>
      <c r="B579" s="378">
        <v>116</v>
      </c>
      <c r="C579" s="376">
        <v>267</v>
      </c>
      <c r="D579" s="375">
        <f t="shared" si="24"/>
        <v>1.30172413793103</v>
      </c>
      <c r="F579" s="185">
        <v>0</v>
      </c>
      <c r="G579" s="367">
        <f t="shared" si="25"/>
        <v>267</v>
      </c>
      <c r="H579" s="185">
        <v>208</v>
      </c>
      <c r="I579" s="185">
        <f t="shared" si="26"/>
        <v>267</v>
      </c>
    </row>
    <row r="580" ht="36" customHeight="1" spans="1:9">
      <c r="A580" s="388" t="s">
        <v>582</v>
      </c>
      <c r="B580" s="378">
        <v>10</v>
      </c>
      <c r="C580" s="376"/>
      <c r="D580" s="375" t="str">
        <f t="shared" ref="D580:D643" si="27">IF(B580&lt;&gt;0,IF((C580/B580-1)&lt;-30%,"",IF((C580/B580-1)&gt;150%,"",C580/B580-1)),"")</f>
        <v/>
      </c>
      <c r="F580" s="185">
        <v>0</v>
      </c>
      <c r="G580" s="367">
        <f t="shared" ref="G580:G643" si="28">C580-F580</f>
        <v>0</v>
      </c>
      <c r="I580" s="185">
        <f t="shared" ref="I580:I643" si="29">F580+G580</f>
        <v>0</v>
      </c>
    </row>
    <row r="581" ht="36" customHeight="1" spans="1:9">
      <c r="A581" s="388" t="s">
        <v>583</v>
      </c>
      <c r="B581" s="378"/>
      <c r="C581" s="376">
        <v>0</v>
      </c>
      <c r="D581" s="375" t="str">
        <f t="shared" si="27"/>
        <v/>
      </c>
      <c r="F581" s="185">
        <v>0</v>
      </c>
      <c r="G581" s="367">
        <f t="shared" si="28"/>
        <v>0</v>
      </c>
      <c r="I581" s="185">
        <f t="shared" si="29"/>
        <v>0</v>
      </c>
    </row>
    <row r="582" ht="36" customHeight="1" spans="1:9">
      <c r="A582" s="388" t="s">
        <v>584</v>
      </c>
      <c r="B582" s="378"/>
      <c r="C582" s="376">
        <v>132</v>
      </c>
      <c r="D582" s="375" t="str">
        <f t="shared" si="27"/>
        <v/>
      </c>
      <c r="F582" s="185">
        <v>0</v>
      </c>
      <c r="G582" s="367">
        <f t="shared" si="28"/>
        <v>132</v>
      </c>
      <c r="H582" s="185">
        <v>208</v>
      </c>
      <c r="I582" s="185">
        <f t="shared" si="29"/>
        <v>132</v>
      </c>
    </row>
    <row r="583" ht="36" customHeight="1" spans="1:9">
      <c r="A583" s="388" t="s">
        <v>585</v>
      </c>
      <c r="B583" s="378">
        <v>326</v>
      </c>
      <c r="C583" s="376">
        <v>7</v>
      </c>
      <c r="D583" s="375" t="str">
        <f t="shared" si="27"/>
        <v/>
      </c>
      <c r="F583" s="185">
        <v>7</v>
      </c>
      <c r="G583" s="367">
        <f t="shared" si="28"/>
        <v>0</v>
      </c>
      <c r="H583" s="185">
        <v>208</v>
      </c>
      <c r="I583" s="185">
        <f t="shared" si="29"/>
        <v>7</v>
      </c>
    </row>
    <row r="584" ht="36" customHeight="1" spans="1:9">
      <c r="A584" s="387" t="s">
        <v>586</v>
      </c>
      <c r="B584" s="378">
        <f>SUM(B585:B591)</f>
        <v>2209</v>
      </c>
      <c r="C584" s="376">
        <f>SUM(C585:C591)</f>
        <v>1847</v>
      </c>
      <c r="D584" s="375">
        <f t="shared" si="27"/>
        <v>-0.163875056586691</v>
      </c>
      <c r="F584" s="185">
        <v>0</v>
      </c>
      <c r="G584" s="367">
        <f t="shared" si="28"/>
        <v>1847</v>
      </c>
      <c r="I584" s="185">
        <f t="shared" si="29"/>
        <v>1847</v>
      </c>
    </row>
    <row r="585" ht="36" customHeight="1" spans="1:9">
      <c r="A585" s="388" t="s">
        <v>587</v>
      </c>
      <c r="B585" s="378">
        <v>64</v>
      </c>
      <c r="C585" s="376">
        <v>784</v>
      </c>
      <c r="D585" s="375" t="str">
        <f t="shared" si="27"/>
        <v/>
      </c>
      <c r="F585" s="185">
        <v>64.39</v>
      </c>
      <c r="G585" s="367">
        <f t="shared" si="28"/>
        <v>719.61</v>
      </c>
      <c r="H585" s="185">
        <v>208</v>
      </c>
      <c r="I585" s="185">
        <f t="shared" si="29"/>
        <v>784</v>
      </c>
    </row>
    <row r="586" ht="36" customHeight="1" spans="1:9">
      <c r="A586" s="388" t="s">
        <v>588</v>
      </c>
      <c r="B586" s="378">
        <v>431</v>
      </c>
      <c r="C586" s="376">
        <v>763</v>
      </c>
      <c r="D586" s="375">
        <f t="shared" si="27"/>
        <v>0.77030162412993</v>
      </c>
      <c r="F586" s="185">
        <v>752.52</v>
      </c>
      <c r="G586" s="367">
        <f t="shared" si="28"/>
        <v>10.48</v>
      </c>
      <c r="H586" s="185">
        <v>208</v>
      </c>
      <c r="I586" s="185">
        <f t="shared" si="29"/>
        <v>763</v>
      </c>
    </row>
    <row r="587" ht="36" customHeight="1" spans="1:9">
      <c r="A587" s="388" t="s">
        <v>589</v>
      </c>
      <c r="B587" s="378"/>
      <c r="C587" s="376"/>
      <c r="D587" s="375" t="str">
        <f t="shared" si="27"/>
        <v/>
      </c>
      <c r="F587" s="185">
        <v>0</v>
      </c>
      <c r="G587" s="367">
        <f t="shared" si="28"/>
        <v>0</v>
      </c>
      <c r="I587" s="185">
        <f t="shared" si="29"/>
        <v>0</v>
      </c>
    </row>
    <row r="588" ht="36" customHeight="1" spans="1:9">
      <c r="A588" s="388" t="s">
        <v>590</v>
      </c>
      <c r="B588" s="378">
        <v>214</v>
      </c>
      <c r="C588" s="376">
        <v>300</v>
      </c>
      <c r="D588" s="375">
        <f t="shared" si="27"/>
        <v>0.401869158878505</v>
      </c>
      <c r="F588" s="185">
        <v>300</v>
      </c>
      <c r="G588" s="367">
        <f t="shared" si="28"/>
        <v>0</v>
      </c>
      <c r="H588" s="185">
        <v>208</v>
      </c>
      <c r="I588" s="185">
        <f t="shared" si="29"/>
        <v>300</v>
      </c>
    </row>
    <row r="589" ht="36" customHeight="1" spans="1:9">
      <c r="A589" s="388" t="s">
        <v>591</v>
      </c>
      <c r="B589" s="378"/>
      <c r="C589" s="376"/>
      <c r="D589" s="375" t="str">
        <f t="shared" si="27"/>
        <v/>
      </c>
      <c r="F589" s="185">
        <v>0</v>
      </c>
      <c r="G589" s="367">
        <f t="shared" si="28"/>
        <v>0</v>
      </c>
      <c r="I589" s="185">
        <f t="shared" si="29"/>
        <v>0</v>
      </c>
    </row>
    <row r="590" ht="36" customHeight="1" spans="1:9">
      <c r="A590" s="389" t="s">
        <v>592</v>
      </c>
      <c r="B590" s="378"/>
      <c r="C590" s="376"/>
      <c r="D590" s="375" t="str">
        <f t="shared" si="27"/>
        <v/>
      </c>
      <c r="F590" s="185">
        <v>0</v>
      </c>
      <c r="G590" s="367">
        <f t="shared" si="28"/>
        <v>0</v>
      </c>
      <c r="I590" s="185">
        <f t="shared" si="29"/>
        <v>0</v>
      </c>
    </row>
    <row r="591" ht="36" customHeight="1" spans="1:9">
      <c r="A591" s="390" t="s">
        <v>593</v>
      </c>
      <c r="B591" s="378">
        <v>1500</v>
      </c>
      <c r="C591" s="376"/>
      <c r="D591" s="375" t="str">
        <f t="shared" si="27"/>
        <v/>
      </c>
      <c r="F591" s="185">
        <v>0</v>
      </c>
      <c r="G591" s="367">
        <f t="shared" si="28"/>
        <v>0</v>
      </c>
      <c r="I591" s="185">
        <f t="shared" si="29"/>
        <v>0</v>
      </c>
    </row>
    <row r="592" ht="36" customHeight="1" spans="1:9">
      <c r="A592" s="387" t="s">
        <v>594</v>
      </c>
      <c r="B592" s="378">
        <f>SUM(B593:B600)</f>
        <v>1119</v>
      </c>
      <c r="C592" s="376">
        <f>SUM(C593:C600)</f>
        <v>1201</v>
      </c>
      <c r="D592" s="375">
        <f t="shared" si="27"/>
        <v>0.0732797140303842</v>
      </c>
      <c r="F592" s="185">
        <v>0</v>
      </c>
      <c r="G592" s="367">
        <f t="shared" si="28"/>
        <v>1201</v>
      </c>
      <c r="I592" s="185">
        <f t="shared" si="29"/>
        <v>1201</v>
      </c>
    </row>
    <row r="593" ht="36" customHeight="1" spans="1:9">
      <c r="A593" s="388" t="s">
        <v>190</v>
      </c>
      <c r="B593" s="378">
        <v>171</v>
      </c>
      <c r="C593" s="376">
        <v>176</v>
      </c>
      <c r="D593" s="375">
        <f t="shared" si="27"/>
        <v>0.0292397660818713</v>
      </c>
      <c r="F593" s="185">
        <v>176.4</v>
      </c>
      <c r="G593" s="367">
        <f t="shared" si="28"/>
        <v>-0.400000000000006</v>
      </c>
      <c r="H593" s="185">
        <v>208</v>
      </c>
      <c r="I593" s="185">
        <f t="shared" si="29"/>
        <v>176</v>
      </c>
    </row>
    <row r="594" ht="36" customHeight="1" spans="1:9">
      <c r="A594" s="388" t="s">
        <v>191</v>
      </c>
      <c r="B594" s="378">
        <v>0</v>
      </c>
      <c r="C594" s="376">
        <v>0</v>
      </c>
      <c r="D594" s="375" t="str">
        <f t="shared" si="27"/>
        <v/>
      </c>
      <c r="F594" s="185">
        <v>0</v>
      </c>
      <c r="G594" s="367">
        <f t="shared" si="28"/>
        <v>0</v>
      </c>
      <c r="I594" s="185">
        <f t="shared" si="29"/>
        <v>0</v>
      </c>
    </row>
    <row r="595" ht="36" customHeight="1" spans="1:9">
      <c r="A595" s="388" t="s">
        <v>192</v>
      </c>
      <c r="B595" s="378"/>
      <c r="C595" s="376"/>
      <c r="D595" s="375" t="str">
        <f t="shared" si="27"/>
        <v/>
      </c>
      <c r="F595" s="185">
        <v>0</v>
      </c>
      <c r="G595" s="367">
        <f t="shared" si="28"/>
        <v>0</v>
      </c>
      <c r="I595" s="185">
        <f t="shared" si="29"/>
        <v>0</v>
      </c>
    </row>
    <row r="596" ht="36" customHeight="1" spans="1:9">
      <c r="A596" s="377" t="s">
        <v>595</v>
      </c>
      <c r="B596" s="378"/>
      <c r="C596" s="376">
        <v>45</v>
      </c>
      <c r="D596" s="375" t="str">
        <f t="shared" si="27"/>
        <v/>
      </c>
      <c r="F596" s="185">
        <v>45</v>
      </c>
      <c r="G596" s="367">
        <f t="shared" si="28"/>
        <v>0</v>
      </c>
      <c r="H596" s="185">
        <v>208</v>
      </c>
      <c r="I596" s="185">
        <f t="shared" si="29"/>
        <v>45</v>
      </c>
    </row>
    <row r="597" ht="36" customHeight="1" spans="1:9">
      <c r="A597" s="377" t="s">
        <v>596</v>
      </c>
      <c r="B597" s="378"/>
      <c r="C597" s="376">
        <v>472</v>
      </c>
      <c r="D597" s="375" t="str">
        <f t="shared" si="27"/>
        <v/>
      </c>
      <c r="F597" s="185">
        <v>52</v>
      </c>
      <c r="G597" s="367">
        <f t="shared" si="28"/>
        <v>420</v>
      </c>
      <c r="H597" s="185">
        <v>208</v>
      </c>
      <c r="I597" s="185">
        <f t="shared" si="29"/>
        <v>472</v>
      </c>
    </row>
    <row r="598" ht="36" customHeight="1" spans="1:9">
      <c r="A598" s="377" t="s">
        <v>597</v>
      </c>
      <c r="B598" s="378"/>
      <c r="C598" s="376"/>
      <c r="D598" s="375" t="str">
        <f t="shared" si="27"/>
        <v/>
      </c>
      <c r="F598" s="185">
        <v>0</v>
      </c>
      <c r="G598" s="367">
        <f t="shared" si="28"/>
        <v>0</v>
      </c>
      <c r="I598" s="185">
        <f t="shared" si="29"/>
        <v>0</v>
      </c>
    </row>
    <row r="599" ht="36" customHeight="1" spans="1:9">
      <c r="A599" s="377" t="s">
        <v>598</v>
      </c>
      <c r="B599" s="378">
        <v>348</v>
      </c>
      <c r="C599" s="376">
        <v>450</v>
      </c>
      <c r="D599" s="375">
        <f t="shared" si="27"/>
        <v>0.293103448275862</v>
      </c>
      <c r="F599" s="185">
        <v>450</v>
      </c>
      <c r="G599" s="367">
        <f t="shared" si="28"/>
        <v>0</v>
      </c>
      <c r="H599" s="185">
        <v>208</v>
      </c>
      <c r="I599" s="185">
        <f t="shared" si="29"/>
        <v>450</v>
      </c>
    </row>
    <row r="600" ht="36" customHeight="1" spans="1:9">
      <c r="A600" s="377" t="s">
        <v>599</v>
      </c>
      <c r="B600" s="378">
        <v>600</v>
      </c>
      <c r="C600" s="376">
        <v>58</v>
      </c>
      <c r="D600" s="375" t="str">
        <f t="shared" si="27"/>
        <v/>
      </c>
      <c r="F600" s="185">
        <v>53</v>
      </c>
      <c r="G600" s="367">
        <f t="shared" si="28"/>
        <v>5</v>
      </c>
      <c r="H600" s="185">
        <v>208</v>
      </c>
      <c r="I600" s="185">
        <f t="shared" si="29"/>
        <v>58</v>
      </c>
    </row>
    <row r="601" ht="36" customHeight="1" spans="1:9">
      <c r="A601" s="372" t="s">
        <v>600</v>
      </c>
      <c r="B601" s="378">
        <f>SUM(B602:B605)</f>
        <v>247</v>
      </c>
      <c r="C601" s="376">
        <f>SUM(C602:C605)</f>
        <v>72</v>
      </c>
      <c r="D601" s="375" t="str">
        <f t="shared" si="27"/>
        <v/>
      </c>
      <c r="F601" s="185">
        <v>0</v>
      </c>
      <c r="G601" s="367">
        <f t="shared" si="28"/>
        <v>72</v>
      </c>
      <c r="I601" s="185">
        <f t="shared" si="29"/>
        <v>72</v>
      </c>
    </row>
    <row r="602" ht="36" customHeight="1" spans="1:9">
      <c r="A602" s="377" t="s">
        <v>190</v>
      </c>
      <c r="B602" s="378">
        <v>144</v>
      </c>
      <c r="C602" s="376">
        <v>67</v>
      </c>
      <c r="D602" s="375" t="str">
        <f t="shared" si="27"/>
        <v/>
      </c>
      <c r="F602" s="185">
        <v>67.09</v>
      </c>
      <c r="G602" s="367">
        <f t="shared" si="28"/>
        <v>-0.0900000000000034</v>
      </c>
      <c r="H602" s="185">
        <v>208</v>
      </c>
      <c r="I602" s="185">
        <f t="shared" si="29"/>
        <v>67</v>
      </c>
    </row>
    <row r="603" ht="36" customHeight="1" spans="1:9">
      <c r="A603" s="377" t="s">
        <v>191</v>
      </c>
      <c r="B603" s="378"/>
      <c r="C603" s="376"/>
      <c r="D603" s="375" t="str">
        <f t="shared" si="27"/>
        <v/>
      </c>
      <c r="F603" s="185">
        <v>0</v>
      </c>
      <c r="G603" s="367">
        <f t="shared" si="28"/>
        <v>0</v>
      </c>
      <c r="I603" s="185">
        <f t="shared" si="29"/>
        <v>0</v>
      </c>
    </row>
    <row r="604" ht="36" customHeight="1" spans="1:9">
      <c r="A604" s="377" t="s">
        <v>192</v>
      </c>
      <c r="B604" s="378"/>
      <c r="C604" s="376"/>
      <c r="D604" s="375" t="str">
        <f t="shared" si="27"/>
        <v/>
      </c>
      <c r="F604" s="185">
        <v>0</v>
      </c>
      <c r="G604" s="367">
        <f t="shared" si="28"/>
        <v>0</v>
      </c>
      <c r="I604" s="185">
        <f t="shared" si="29"/>
        <v>0</v>
      </c>
    </row>
    <row r="605" ht="36" customHeight="1" spans="1:9">
      <c r="A605" s="377" t="s">
        <v>601</v>
      </c>
      <c r="B605" s="378">
        <v>103</v>
      </c>
      <c r="C605" s="376">
        <v>5</v>
      </c>
      <c r="D605" s="375" t="str">
        <f t="shared" si="27"/>
        <v/>
      </c>
      <c r="F605" s="185">
        <v>5</v>
      </c>
      <c r="G605" s="367">
        <f t="shared" si="28"/>
        <v>0</v>
      </c>
      <c r="H605" s="185">
        <v>208</v>
      </c>
      <c r="I605" s="185">
        <f t="shared" si="29"/>
        <v>5</v>
      </c>
    </row>
    <row r="606" ht="36" customHeight="1" spans="1:9">
      <c r="A606" s="372" t="s">
        <v>602</v>
      </c>
      <c r="B606" s="378">
        <f>SUM(B607:B608)</f>
        <v>4077</v>
      </c>
      <c r="C606" s="376">
        <f>SUM(C607:C608)</f>
        <v>6798</v>
      </c>
      <c r="D606" s="375">
        <f t="shared" si="27"/>
        <v>0.667402501839588</v>
      </c>
      <c r="F606" s="185">
        <v>0</v>
      </c>
      <c r="G606" s="367">
        <f t="shared" si="28"/>
        <v>6798</v>
      </c>
      <c r="I606" s="185">
        <f t="shared" si="29"/>
        <v>6798</v>
      </c>
    </row>
    <row r="607" ht="36" customHeight="1" spans="1:9">
      <c r="A607" s="377" t="s">
        <v>603</v>
      </c>
      <c r="B607" s="378">
        <v>1513</v>
      </c>
      <c r="C607" s="376">
        <v>2756</v>
      </c>
      <c r="D607" s="375">
        <f t="shared" si="27"/>
        <v>0.821546596166556</v>
      </c>
      <c r="F607" s="185">
        <v>2721</v>
      </c>
      <c r="G607" s="367">
        <f t="shared" si="28"/>
        <v>35</v>
      </c>
      <c r="H607" s="185">
        <v>208</v>
      </c>
      <c r="I607" s="185">
        <f t="shared" si="29"/>
        <v>2756</v>
      </c>
    </row>
    <row r="608" ht="36" customHeight="1" spans="1:9">
      <c r="A608" s="377" t="s">
        <v>604</v>
      </c>
      <c r="B608" s="378">
        <v>2564</v>
      </c>
      <c r="C608" s="376">
        <v>4042</v>
      </c>
      <c r="D608" s="375">
        <f t="shared" si="27"/>
        <v>0.576443057722309</v>
      </c>
      <c r="F608" s="185">
        <v>4000</v>
      </c>
      <c r="G608" s="367">
        <f t="shared" si="28"/>
        <v>42</v>
      </c>
      <c r="H608" s="185">
        <v>208</v>
      </c>
      <c r="I608" s="185">
        <f t="shared" si="29"/>
        <v>4042</v>
      </c>
    </row>
    <row r="609" ht="36" customHeight="1" spans="1:9">
      <c r="A609" s="372" t="s">
        <v>605</v>
      </c>
      <c r="B609" s="378">
        <f>SUM(B610:B611)</f>
        <v>1701</v>
      </c>
      <c r="C609" s="376">
        <f>SUM(C610:C611)</f>
        <v>501</v>
      </c>
      <c r="D609" s="375" t="str">
        <f t="shared" si="27"/>
        <v/>
      </c>
      <c r="F609" s="185">
        <v>0</v>
      </c>
      <c r="G609" s="367">
        <f t="shared" si="28"/>
        <v>501</v>
      </c>
      <c r="I609" s="185">
        <f t="shared" si="29"/>
        <v>501</v>
      </c>
    </row>
    <row r="610" ht="36" customHeight="1" spans="1:9">
      <c r="A610" s="377" t="s">
        <v>606</v>
      </c>
      <c r="B610" s="378">
        <v>1701</v>
      </c>
      <c r="C610" s="376">
        <v>501</v>
      </c>
      <c r="D610" s="375" t="str">
        <f t="shared" si="27"/>
        <v/>
      </c>
      <c r="F610" s="185">
        <v>500.77</v>
      </c>
      <c r="G610" s="367">
        <f t="shared" si="28"/>
        <v>0.230000000000018</v>
      </c>
      <c r="H610" s="185">
        <v>208</v>
      </c>
      <c r="I610" s="185">
        <f t="shared" si="29"/>
        <v>501</v>
      </c>
    </row>
    <row r="611" ht="36" customHeight="1" spans="1:9">
      <c r="A611" s="379" t="s">
        <v>607</v>
      </c>
      <c r="B611" s="378"/>
      <c r="C611" s="376"/>
      <c r="D611" s="375" t="str">
        <f t="shared" si="27"/>
        <v/>
      </c>
      <c r="F611" s="185">
        <v>0</v>
      </c>
      <c r="G611" s="367">
        <f t="shared" si="28"/>
        <v>0</v>
      </c>
      <c r="I611" s="185">
        <f t="shared" si="29"/>
        <v>0</v>
      </c>
    </row>
    <row r="612" ht="36" customHeight="1" spans="1:9">
      <c r="A612" s="372" t="s">
        <v>608</v>
      </c>
      <c r="B612" s="378">
        <f>SUM(B613:B614)</f>
        <v>679</v>
      </c>
      <c r="C612" s="376">
        <f>SUM(C613:C614)</f>
        <v>971</v>
      </c>
      <c r="D612" s="375">
        <f t="shared" si="27"/>
        <v>0.430044182621502</v>
      </c>
      <c r="F612" s="185">
        <v>0</v>
      </c>
      <c r="G612" s="367">
        <f t="shared" si="28"/>
        <v>971</v>
      </c>
      <c r="I612" s="185">
        <f t="shared" si="29"/>
        <v>971</v>
      </c>
    </row>
    <row r="613" ht="36" customHeight="1" spans="1:9">
      <c r="A613" s="377" t="s">
        <v>609</v>
      </c>
      <c r="B613" s="378">
        <v>378</v>
      </c>
      <c r="C613" s="376">
        <v>1</v>
      </c>
      <c r="D613" s="375" t="str">
        <f t="shared" si="27"/>
        <v/>
      </c>
      <c r="F613" s="185">
        <v>1.17</v>
      </c>
      <c r="G613" s="367">
        <f t="shared" si="28"/>
        <v>-0.17</v>
      </c>
      <c r="H613" s="185">
        <v>208</v>
      </c>
      <c r="I613" s="185">
        <f t="shared" si="29"/>
        <v>1</v>
      </c>
    </row>
    <row r="614" ht="36" customHeight="1" spans="1:9">
      <c r="A614" s="377" t="s">
        <v>610</v>
      </c>
      <c r="B614" s="378">
        <v>301</v>
      </c>
      <c r="C614" s="376">
        <v>970</v>
      </c>
      <c r="D614" s="375" t="str">
        <f t="shared" si="27"/>
        <v/>
      </c>
      <c r="F614" s="185">
        <v>70.38</v>
      </c>
      <c r="G614" s="367">
        <f t="shared" si="28"/>
        <v>899.62</v>
      </c>
      <c r="H614" s="185">
        <v>208</v>
      </c>
      <c r="I614" s="185">
        <f t="shared" si="29"/>
        <v>970</v>
      </c>
    </row>
    <row r="615" ht="36" customHeight="1" spans="1:9">
      <c r="A615" s="372" t="s">
        <v>611</v>
      </c>
      <c r="B615" s="378">
        <f>SUM(B616:B617)</f>
        <v>0</v>
      </c>
      <c r="C615" s="376">
        <f>SUM(C616:C617)</f>
        <v>0</v>
      </c>
      <c r="D615" s="375" t="str">
        <f t="shared" si="27"/>
        <v/>
      </c>
      <c r="F615" s="185">
        <v>0</v>
      </c>
      <c r="G615" s="367">
        <f t="shared" si="28"/>
        <v>0</v>
      </c>
      <c r="I615" s="185">
        <f t="shared" si="29"/>
        <v>0</v>
      </c>
    </row>
    <row r="616" ht="36" customHeight="1" spans="1:9">
      <c r="A616" s="377" t="s">
        <v>612</v>
      </c>
      <c r="B616" s="378"/>
      <c r="C616" s="376"/>
      <c r="D616" s="375" t="str">
        <f t="shared" si="27"/>
        <v/>
      </c>
      <c r="F616" s="185">
        <v>0</v>
      </c>
      <c r="G616" s="367">
        <f t="shared" si="28"/>
        <v>0</v>
      </c>
      <c r="I616" s="185">
        <f t="shared" si="29"/>
        <v>0</v>
      </c>
    </row>
    <row r="617" ht="36" customHeight="1" spans="1:9">
      <c r="A617" s="379" t="s">
        <v>613</v>
      </c>
      <c r="B617" s="378"/>
      <c r="C617" s="376"/>
      <c r="D617" s="375" t="str">
        <f t="shared" si="27"/>
        <v/>
      </c>
      <c r="F617" s="185">
        <v>0</v>
      </c>
      <c r="G617" s="367">
        <f t="shared" si="28"/>
        <v>0</v>
      </c>
      <c r="I617" s="185">
        <f t="shared" si="29"/>
        <v>0</v>
      </c>
    </row>
    <row r="618" ht="36" customHeight="1" spans="1:9">
      <c r="A618" s="372" t="s">
        <v>614</v>
      </c>
      <c r="B618" s="378">
        <f>SUM(B619:B620)</f>
        <v>618</v>
      </c>
      <c r="C618" s="376">
        <f>SUM(C619:C620)</f>
        <v>388</v>
      </c>
      <c r="D618" s="375" t="str">
        <f t="shared" si="27"/>
        <v/>
      </c>
      <c r="F618" s="185">
        <v>0</v>
      </c>
      <c r="G618" s="367">
        <f t="shared" si="28"/>
        <v>388</v>
      </c>
      <c r="I618" s="185">
        <f t="shared" si="29"/>
        <v>388</v>
      </c>
    </row>
    <row r="619" ht="36" customHeight="1" spans="1:9">
      <c r="A619" s="377" t="s">
        <v>615</v>
      </c>
      <c r="B619" s="378">
        <v>366</v>
      </c>
      <c r="C619" s="376">
        <v>336</v>
      </c>
      <c r="D619" s="375">
        <f t="shared" si="27"/>
        <v>-0.0819672131147541</v>
      </c>
      <c r="F619" s="185">
        <v>335.72</v>
      </c>
      <c r="G619" s="367">
        <f t="shared" si="28"/>
        <v>0.279999999999973</v>
      </c>
      <c r="H619" s="185">
        <v>208</v>
      </c>
      <c r="I619" s="185">
        <f t="shared" si="29"/>
        <v>336</v>
      </c>
    </row>
    <row r="620" ht="36" customHeight="1" spans="1:9">
      <c r="A620" s="377" t="s">
        <v>616</v>
      </c>
      <c r="B620" s="378">
        <v>252</v>
      </c>
      <c r="C620" s="376">
        <v>52</v>
      </c>
      <c r="D620" s="375" t="str">
        <f t="shared" si="27"/>
        <v/>
      </c>
      <c r="F620" s="185">
        <v>51.5</v>
      </c>
      <c r="G620" s="367">
        <f t="shared" si="28"/>
        <v>0.5</v>
      </c>
      <c r="H620" s="185">
        <v>208</v>
      </c>
      <c r="I620" s="185">
        <f t="shared" si="29"/>
        <v>52</v>
      </c>
    </row>
    <row r="621" ht="36" customHeight="1" spans="1:9">
      <c r="A621" s="372" t="s">
        <v>617</v>
      </c>
      <c r="B621" s="378">
        <f>SUM(B622:B624)</f>
        <v>7780</v>
      </c>
      <c r="C621" s="376">
        <f>SUM(C622:C624)</f>
        <v>6898</v>
      </c>
      <c r="D621" s="375">
        <f t="shared" si="27"/>
        <v>-0.113367609254499</v>
      </c>
      <c r="F621" s="185">
        <v>0</v>
      </c>
      <c r="G621" s="367">
        <f t="shared" si="28"/>
        <v>6898</v>
      </c>
      <c r="I621" s="185">
        <f t="shared" si="29"/>
        <v>6898</v>
      </c>
    </row>
    <row r="622" ht="36" customHeight="1" spans="1:9">
      <c r="A622" s="377" t="s">
        <v>618</v>
      </c>
      <c r="B622" s="378"/>
      <c r="C622" s="376">
        <v>600</v>
      </c>
      <c r="D622" s="375" t="str">
        <f t="shared" si="27"/>
        <v/>
      </c>
      <c r="F622" s="185">
        <v>0</v>
      </c>
      <c r="G622" s="367">
        <f t="shared" si="28"/>
        <v>600</v>
      </c>
      <c r="H622" s="185">
        <v>208</v>
      </c>
      <c r="I622" s="185">
        <f t="shared" si="29"/>
        <v>600</v>
      </c>
    </row>
    <row r="623" ht="36" customHeight="1" spans="1:9">
      <c r="A623" s="377" t="s">
        <v>619</v>
      </c>
      <c r="B623" s="378">
        <v>5180</v>
      </c>
      <c r="C623" s="376">
        <v>6298</v>
      </c>
      <c r="D623" s="375">
        <f t="shared" si="27"/>
        <v>0.215830115830116</v>
      </c>
      <c r="F623" s="185">
        <v>6298.12</v>
      </c>
      <c r="G623" s="367">
        <f t="shared" si="28"/>
        <v>-0.119999999999891</v>
      </c>
      <c r="H623" s="185">
        <v>208</v>
      </c>
      <c r="I623" s="185">
        <f t="shared" si="29"/>
        <v>6298</v>
      </c>
    </row>
    <row r="624" ht="36" customHeight="1" spans="1:9">
      <c r="A624" s="377" t="s">
        <v>620</v>
      </c>
      <c r="B624" s="378">
        <v>2600</v>
      </c>
      <c r="C624" s="376"/>
      <c r="D624" s="375" t="str">
        <f t="shared" si="27"/>
        <v/>
      </c>
      <c r="F624" s="185">
        <v>80</v>
      </c>
      <c r="G624" s="367">
        <f t="shared" si="28"/>
        <v>-80</v>
      </c>
      <c r="H624" s="185">
        <v>208</v>
      </c>
      <c r="I624" s="185">
        <f t="shared" si="29"/>
        <v>0</v>
      </c>
    </row>
    <row r="625" ht="36" customHeight="1" spans="1:9">
      <c r="A625" s="372" t="s">
        <v>621</v>
      </c>
      <c r="B625" s="378">
        <f>SUM(B626:B629)</f>
        <v>0</v>
      </c>
      <c r="C625" s="376">
        <f>SUM(C626:C629)</f>
        <v>0</v>
      </c>
      <c r="D625" s="375" t="str">
        <f t="shared" si="27"/>
        <v/>
      </c>
      <c r="F625" s="185">
        <v>0</v>
      </c>
      <c r="G625" s="367">
        <f t="shared" si="28"/>
        <v>0</v>
      </c>
      <c r="I625" s="185">
        <f t="shared" si="29"/>
        <v>0</v>
      </c>
    </row>
    <row r="626" ht="36" customHeight="1" spans="1:9">
      <c r="A626" s="380" t="s">
        <v>622</v>
      </c>
      <c r="B626" s="378"/>
      <c r="C626" s="376"/>
      <c r="D626" s="375" t="str">
        <f t="shared" si="27"/>
        <v/>
      </c>
      <c r="F626" s="185">
        <v>0</v>
      </c>
      <c r="G626" s="367">
        <f t="shared" si="28"/>
        <v>0</v>
      </c>
      <c r="I626" s="185">
        <f t="shared" si="29"/>
        <v>0</v>
      </c>
    </row>
    <row r="627" ht="36" customHeight="1" spans="1:9">
      <c r="A627" s="377" t="s">
        <v>623</v>
      </c>
      <c r="B627" s="378"/>
      <c r="C627" s="376"/>
      <c r="D627" s="375" t="str">
        <f t="shared" si="27"/>
        <v/>
      </c>
      <c r="F627" s="185">
        <v>0</v>
      </c>
      <c r="G627" s="367">
        <f t="shared" si="28"/>
        <v>0</v>
      </c>
      <c r="I627" s="185">
        <f t="shared" si="29"/>
        <v>0</v>
      </c>
    </row>
    <row r="628" ht="36" customHeight="1" spans="1:9">
      <c r="A628" s="377" t="s">
        <v>624</v>
      </c>
      <c r="B628" s="378"/>
      <c r="C628" s="376"/>
      <c r="D628" s="375" t="str">
        <f t="shared" si="27"/>
        <v/>
      </c>
      <c r="F628" s="185">
        <v>0</v>
      </c>
      <c r="G628" s="367">
        <f t="shared" si="28"/>
        <v>0</v>
      </c>
      <c r="I628" s="185">
        <f t="shared" si="29"/>
        <v>0</v>
      </c>
    </row>
    <row r="629" ht="36" customHeight="1" spans="1:9">
      <c r="A629" s="379" t="s">
        <v>625</v>
      </c>
      <c r="B629" s="378"/>
      <c r="C629" s="376"/>
      <c r="D629" s="375" t="str">
        <f t="shared" si="27"/>
        <v/>
      </c>
      <c r="F629" s="185">
        <v>0</v>
      </c>
      <c r="G629" s="367">
        <f t="shared" si="28"/>
        <v>0</v>
      </c>
      <c r="I629" s="185">
        <f t="shared" si="29"/>
        <v>0</v>
      </c>
    </row>
    <row r="630" ht="36" customHeight="1" spans="1:9">
      <c r="A630" s="391" t="s">
        <v>626</v>
      </c>
      <c r="B630" s="378">
        <f>SUM(B631:B637)</f>
        <v>19</v>
      </c>
      <c r="C630" s="376">
        <f>SUM(C631:C637)</f>
        <v>280</v>
      </c>
      <c r="D630" s="375" t="str">
        <f t="shared" si="27"/>
        <v/>
      </c>
      <c r="F630" s="185">
        <v>0</v>
      </c>
      <c r="G630" s="367">
        <f t="shared" si="28"/>
        <v>280</v>
      </c>
      <c r="I630" s="185">
        <f t="shared" si="29"/>
        <v>280</v>
      </c>
    </row>
    <row r="631" ht="36" customHeight="1" spans="1:9">
      <c r="A631" s="377" t="s">
        <v>190</v>
      </c>
      <c r="B631" s="378"/>
      <c r="C631" s="376">
        <v>274</v>
      </c>
      <c r="D631" s="375" t="str">
        <f t="shared" si="27"/>
        <v/>
      </c>
      <c r="F631" s="185">
        <v>273.54</v>
      </c>
      <c r="G631" s="367">
        <f t="shared" si="28"/>
        <v>0.45999999999998</v>
      </c>
      <c r="H631" s="185">
        <v>208</v>
      </c>
      <c r="I631" s="185">
        <f t="shared" si="29"/>
        <v>274</v>
      </c>
    </row>
    <row r="632" ht="36" customHeight="1" spans="1:9">
      <c r="A632" s="377" t="s">
        <v>191</v>
      </c>
      <c r="B632" s="378"/>
      <c r="C632" s="376"/>
      <c r="D632" s="375" t="str">
        <f t="shared" si="27"/>
        <v/>
      </c>
      <c r="F632" s="185">
        <v>0</v>
      </c>
      <c r="G632" s="367">
        <f t="shared" si="28"/>
        <v>0</v>
      </c>
      <c r="I632" s="185">
        <f t="shared" si="29"/>
        <v>0</v>
      </c>
    </row>
    <row r="633" ht="36" customHeight="1" spans="1:9">
      <c r="A633" s="377" t="s">
        <v>192</v>
      </c>
      <c r="B633" s="378"/>
      <c r="C633" s="376"/>
      <c r="D633" s="375" t="str">
        <f t="shared" si="27"/>
        <v/>
      </c>
      <c r="F633" s="185">
        <v>0</v>
      </c>
      <c r="G633" s="367">
        <f t="shared" si="28"/>
        <v>0</v>
      </c>
      <c r="I633" s="185">
        <f t="shared" si="29"/>
        <v>0</v>
      </c>
    </row>
    <row r="634" ht="36" customHeight="1" spans="1:9">
      <c r="A634" s="377" t="s">
        <v>627</v>
      </c>
      <c r="B634" s="378">
        <v>19</v>
      </c>
      <c r="C634" s="376">
        <v>6</v>
      </c>
      <c r="D634" s="375" t="str">
        <f t="shared" si="27"/>
        <v/>
      </c>
      <c r="F634" s="185">
        <v>0</v>
      </c>
      <c r="G634" s="367">
        <f t="shared" si="28"/>
        <v>6</v>
      </c>
      <c r="H634" s="185">
        <v>208</v>
      </c>
      <c r="I634" s="185">
        <f t="shared" si="29"/>
        <v>6</v>
      </c>
    </row>
    <row r="635" ht="36" customHeight="1" spans="1:9">
      <c r="A635" s="377" t="s">
        <v>628</v>
      </c>
      <c r="B635" s="378"/>
      <c r="C635" s="376"/>
      <c r="D635" s="375" t="str">
        <f t="shared" si="27"/>
        <v/>
      </c>
      <c r="F635" s="185">
        <v>0</v>
      </c>
      <c r="G635" s="367">
        <f t="shared" si="28"/>
        <v>0</v>
      </c>
      <c r="I635" s="185">
        <f t="shared" si="29"/>
        <v>0</v>
      </c>
    </row>
    <row r="636" ht="36" customHeight="1" spans="1:9">
      <c r="A636" s="377" t="s">
        <v>199</v>
      </c>
      <c r="B636" s="378"/>
      <c r="C636" s="376"/>
      <c r="D636" s="375" t="str">
        <f t="shared" si="27"/>
        <v/>
      </c>
      <c r="F636" s="185">
        <v>0</v>
      </c>
      <c r="G636" s="367">
        <f t="shared" si="28"/>
        <v>0</v>
      </c>
      <c r="I636" s="185">
        <f t="shared" si="29"/>
        <v>0</v>
      </c>
    </row>
    <row r="637" ht="36" customHeight="1" spans="1:9">
      <c r="A637" s="379" t="s">
        <v>629</v>
      </c>
      <c r="B637" s="378"/>
      <c r="C637" s="376"/>
      <c r="D637" s="375" t="str">
        <f t="shared" si="27"/>
        <v/>
      </c>
      <c r="F637" s="185">
        <v>0</v>
      </c>
      <c r="G637" s="367">
        <f t="shared" si="28"/>
        <v>0</v>
      </c>
      <c r="I637" s="185">
        <f t="shared" si="29"/>
        <v>0</v>
      </c>
    </row>
    <row r="638" ht="36" customHeight="1" spans="1:9">
      <c r="A638" s="392" t="s">
        <v>630</v>
      </c>
      <c r="B638" s="378">
        <f>SUM(B639:B640)</f>
        <v>0</v>
      </c>
      <c r="C638" s="376">
        <f>SUM(C639:C640)</f>
        <v>50</v>
      </c>
      <c r="D638" s="375" t="str">
        <f t="shared" si="27"/>
        <v/>
      </c>
      <c r="F638" s="185">
        <v>0</v>
      </c>
      <c r="G638" s="367">
        <f t="shared" si="28"/>
        <v>50</v>
      </c>
      <c r="I638" s="185">
        <f t="shared" si="29"/>
        <v>50</v>
      </c>
    </row>
    <row r="639" ht="36" customHeight="1" spans="1:9">
      <c r="A639" s="386" t="s">
        <v>631</v>
      </c>
      <c r="B639" s="378"/>
      <c r="C639" s="376"/>
      <c r="D639" s="375" t="str">
        <f t="shared" si="27"/>
        <v/>
      </c>
      <c r="F639" s="185">
        <v>0</v>
      </c>
      <c r="G639" s="367">
        <f t="shared" si="28"/>
        <v>0</v>
      </c>
      <c r="I639" s="185">
        <f t="shared" si="29"/>
        <v>0</v>
      </c>
    </row>
    <row r="640" ht="36" customHeight="1" spans="1:9">
      <c r="A640" s="383" t="s">
        <v>632</v>
      </c>
      <c r="B640" s="378"/>
      <c r="C640" s="376">
        <v>50</v>
      </c>
      <c r="D640" s="375" t="str">
        <f t="shared" si="27"/>
        <v/>
      </c>
      <c r="F640" s="185">
        <v>49.5</v>
      </c>
      <c r="G640" s="367">
        <f t="shared" si="28"/>
        <v>0.5</v>
      </c>
      <c r="H640" s="185">
        <v>208</v>
      </c>
      <c r="I640" s="185">
        <f t="shared" si="29"/>
        <v>50</v>
      </c>
    </row>
    <row r="641" ht="36" customHeight="1" spans="1:9">
      <c r="A641" s="372" t="s">
        <v>633</v>
      </c>
      <c r="B641" s="378">
        <f>B642</f>
        <v>7542</v>
      </c>
      <c r="C641" s="376">
        <f>SUM(C642)</f>
        <v>3898</v>
      </c>
      <c r="D641" s="375" t="str">
        <f t="shared" si="27"/>
        <v/>
      </c>
      <c r="F641" s="185">
        <v>0</v>
      </c>
      <c r="G641" s="367">
        <f t="shared" si="28"/>
        <v>3898</v>
      </c>
      <c r="I641" s="185">
        <f t="shared" si="29"/>
        <v>3898</v>
      </c>
    </row>
    <row r="642" ht="36" customHeight="1" spans="1:9">
      <c r="A642" s="377" t="s">
        <v>634</v>
      </c>
      <c r="B642" s="378">
        <v>7542</v>
      </c>
      <c r="C642" s="376">
        <v>3898</v>
      </c>
      <c r="D642" s="375" t="str">
        <f t="shared" si="27"/>
        <v/>
      </c>
      <c r="F642" s="185">
        <v>3894.46</v>
      </c>
      <c r="G642" s="367">
        <f t="shared" si="28"/>
        <v>3.53999999999996</v>
      </c>
      <c r="H642" s="185">
        <v>208</v>
      </c>
      <c r="I642" s="185">
        <f t="shared" si="29"/>
        <v>3898</v>
      </c>
    </row>
    <row r="643" ht="36" customHeight="1" spans="1:9">
      <c r="A643" s="372" t="s">
        <v>149</v>
      </c>
      <c r="B643" s="378">
        <f>SUM(B644,B649,B663,B667,B679,B682,B686,B691,B695,B699,B702,B711,B713)</f>
        <v>30543</v>
      </c>
      <c r="C643" s="376">
        <f>SUM(C644,C649,C663,C667,C679,C682,C686,C691,C695,C699,C702,C711,C713)</f>
        <v>24405</v>
      </c>
      <c r="D643" s="375">
        <f t="shared" si="27"/>
        <v>-0.200962577349966</v>
      </c>
      <c r="F643" s="185">
        <v>0</v>
      </c>
      <c r="G643" s="367">
        <f t="shared" si="28"/>
        <v>24405</v>
      </c>
      <c r="I643" s="185">
        <f t="shared" si="29"/>
        <v>24405</v>
      </c>
    </row>
    <row r="644" ht="36" customHeight="1" spans="1:9">
      <c r="A644" s="372" t="s">
        <v>635</v>
      </c>
      <c r="B644" s="378">
        <f>SUM(B645:B648)</f>
        <v>723</v>
      </c>
      <c r="C644" s="376">
        <f>SUM(C645:C648)</f>
        <v>548</v>
      </c>
      <c r="D644" s="375">
        <f t="shared" ref="D644:D707" si="30">IF(B644&lt;&gt;0,IF((C644/B644-1)&lt;-30%,"",IF((C644/B644-1)&gt;150%,"",C644/B644-1)),"")</f>
        <v>-0.242047026279391</v>
      </c>
      <c r="F644" s="185">
        <v>0</v>
      </c>
      <c r="G644" s="367">
        <f t="shared" ref="G644:G707" si="31">C644-F644</f>
        <v>548</v>
      </c>
      <c r="I644" s="185">
        <f t="shared" ref="I644:I707" si="32">F644+G644</f>
        <v>548</v>
      </c>
    </row>
    <row r="645" ht="36" customHeight="1" spans="1:9">
      <c r="A645" s="377" t="s">
        <v>190</v>
      </c>
      <c r="B645" s="378">
        <v>421</v>
      </c>
      <c r="C645" s="376">
        <v>503</v>
      </c>
      <c r="D645" s="375">
        <f t="shared" si="30"/>
        <v>0.194774346793349</v>
      </c>
      <c r="F645" s="185">
        <v>503.41</v>
      </c>
      <c r="G645" s="367">
        <f t="shared" si="31"/>
        <v>-0.410000000000025</v>
      </c>
      <c r="H645" s="185">
        <v>210</v>
      </c>
      <c r="I645" s="185">
        <f t="shared" si="32"/>
        <v>503</v>
      </c>
    </row>
    <row r="646" ht="36" customHeight="1" spans="1:9">
      <c r="A646" s="377" t="s">
        <v>191</v>
      </c>
      <c r="B646" s="378"/>
      <c r="C646" s="376"/>
      <c r="D646" s="375" t="str">
        <f t="shared" si="30"/>
        <v/>
      </c>
      <c r="F646" s="185">
        <v>0</v>
      </c>
      <c r="G646" s="367">
        <f t="shared" si="31"/>
        <v>0</v>
      </c>
      <c r="I646" s="185">
        <f t="shared" si="32"/>
        <v>0</v>
      </c>
    </row>
    <row r="647" ht="36" customHeight="1" spans="1:9">
      <c r="A647" s="377" t="s">
        <v>192</v>
      </c>
      <c r="B647" s="378"/>
      <c r="C647" s="376"/>
      <c r="D647" s="375" t="str">
        <f t="shared" si="30"/>
        <v/>
      </c>
      <c r="F647" s="185">
        <v>0</v>
      </c>
      <c r="G647" s="367">
        <f t="shared" si="31"/>
        <v>0</v>
      </c>
      <c r="I647" s="185">
        <f t="shared" si="32"/>
        <v>0</v>
      </c>
    </row>
    <row r="648" ht="36" customHeight="1" spans="1:9">
      <c r="A648" s="377" t="s">
        <v>636</v>
      </c>
      <c r="B648" s="378">
        <v>302</v>
      </c>
      <c r="C648" s="376">
        <v>45</v>
      </c>
      <c r="D648" s="375" t="str">
        <f t="shared" si="30"/>
        <v/>
      </c>
      <c r="F648" s="185">
        <v>1</v>
      </c>
      <c r="G648" s="367">
        <f t="shared" si="31"/>
        <v>44</v>
      </c>
      <c r="H648" s="185">
        <v>210</v>
      </c>
      <c r="I648" s="185">
        <f t="shared" si="32"/>
        <v>45</v>
      </c>
    </row>
    <row r="649" ht="36" customHeight="1" spans="1:9">
      <c r="A649" s="372" t="s">
        <v>637</v>
      </c>
      <c r="B649" s="378">
        <f>SUM(B650:B662)</f>
        <v>5800</v>
      </c>
      <c r="C649" s="376">
        <f>SUM(C650:C662)</f>
        <v>3941</v>
      </c>
      <c r="D649" s="375" t="str">
        <f t="shared" si="30"/>
        <v/>
      </c>
      <c r="F649" s="185">
        <v>0</v>
      </c>
      <c r="G649" s="367">
        <f t="shared" si="31"/>
        <v>3941</v>
      </c>
      <c r="I649" s="185">
        <f t="shared" si="32"/>
        <v>3941</v>
      </c>
    </row>
    <row r="650" ht="36" customHeight="1" spans="1:9">
      <c r="A650" s="377" t="s">
        <v>638</v>
      </c>
      <c r="B650" s="378">
        <v>5429</v>
      </c>
      <c r="C650" s="376">
        <v>2745</v>
      </c>
      <c r="D650" s="375" t="str">
        <f t="shared" si="30"/>
        <v/>
      </c>
      <c r="F650" s="185">
        <v>2044.79</v>
      </c>
      <c r="G650" s="367">
        <f t="shared" si="31"/>
        <v>700.21</v>
      </c>
      <c r="H650" s="185">
        <v>210</v>
      </c>
      <c r="I650" s="185">
        <f t="shared" si="32"/>
        <v>2745</v>
      </c>
    </row>
    <row r="651" ht="36" customHeight="1" spans="1:9">
      <c r="A651" s="377" t="s">
        <v>639</v>
      </c>
      <c r="B651" s="378">
        <v>371</v>
      </c>
      <c r="C651" s="376">
        <v>411</v>
      </c>
      <c r="D651" s="375">
        <f t="shared" si="30"/>
        <v>0.107816711590297</v>
      </c>
      <c r="F651" s="185">
        <v>411.27</v>
      </c>
      <c r="G651" s="367">
        <f t="shared" si="31"/>
        <v>-0.269999999999982</v>
      </c>
      <c r="H651" s="185">
        <v>210</v>
      </c>
      <c r="I651" s="185">
        <f t="shared" si="32"/>
        <v>411</v>
      </c>
    </row>
    <row r="652" ht="36" customHeight="1" spans="1:9">
      <c r="A652" s="377" t="s">
        <v>640</v>
      </c>
      <c r="B652" s="378"/>
      <c r="C652" s="376"/>
      <c r="D652" s="375" t="str">
        <f t="shared" si="30"/>
        <v/>
      </c>
      <c r="F652" s="185">
        <v>0</v>
      </c>
      <c r="G652" s="367">
        <f t="shared" si="31"/>
        <v>0</v>
      </c>
      <c r="I652" s="185">
        <f t="shared" si="32"/>
        <v>0</v>
      </c>
    </row>
    <row r="653" ht="36" customHeight="1" spans="1:9">
      <c r="A653" s="377" t="s">
        <v>641</v>
      </c>
      <c r="B653" s="378"/>
      <c r="C653" s="376"/>
      <c r="D653" s="375" t="str">
        <f t="shared" si="30"/>
        <v/>
      </c>
      <c r="F653" s="185">
        <v>0</v>
      </c>
      <c r="G653" s="367">
        <f t="shared" si="31"/>
        <v>0</v>
      </c>
      <c r="I653" s="185">
        <f t="shared" si="32"/>
        <v>0</v>
      </c>
    </row>
    <row r="654" ht="36" customHeight="1" spans="1:9">
      <c r="A654" s="377" t="s">
        <v>642</v>
      </c>
      <c r="B654" s="378"/>
      <c r="C654" s="376"/>
      <c r="D654" s="375" t="str">
        <f t="shared" si="30"/>
        <v/>
      </c>
      <c r="F654" s="185">
        <v>0</v>
      </c>
      <c r="G654" s="367">
        <f t="shared" si="31"/>
        <v>0</v>
      </c>
      <c r="I654" s="185">
        <f t="shared" si="32"/>
        <v>0</v>
      </c>
    </row>
    <row r="655" ht="36" customHeight="1" spans="1:9">
      <c r="A655" s="377" t="s">
        <v>643</v>
      </c>
      <c r="B655" s="378"/>
      <c r="C655" s="376"/>
      <c r="D655" s="375" t="str">
        <f t="shared" si="30"/>
        <v/>
      </c>
      <c r="F655" s="185">
        <v>0</v>
      </c>
      <c r="G655" s="367">
        <f t="shared" si="31"/>
        <v>0</v>
      </c>
      <c r="I655" s="185">
        <f t="shared" si="32"/>
        <v>0</v>
      </c>
    </row>
    <row r="656" ht="36" customHeight="1" spans="1:9">
      <c r="A656" s="377" t="s">
        <v>644</v>
      </c>
      <c r="B656" s="378"/>
      <c r="C656" s="376"/>
      <c r="D656" s="375" t="str">
        <f t="shared" si="30"/>
        <v/>
      </c>
      <c r="F656" s="185">
        <v>0</v>
      </c>
      <c r="G656" s="367">
        <f t="shared" si="31"/>
        <v>0</v>
      </c>
      <c r="I656" s="185">
        <f t="shared" si="32"/>
        <v>0</v>
      </c>
    </row>
    <row r="657" ht="36" customHeight="1" spans="1:9">
      <c r="A657" s="377" t="s">
        <v>645</v>
      </c>
      <c r="B657" s="378"/>
      <c r="C657" s="376"/>
      <c r="D657" s="375" t="str">
        <f t="shared" si="30"/>
        <v/>
      </c>
      <c r="F657" s="185">
        <v>0</v>
      </c>
      <c r="G657" s="367">
        <f t="shared" si="31"/>
        <v>0</v>
      </c>
      <c r="I657" s="185">
        <f t="shared" si="32"/>
        <v>0</v>
      </c>
    </row>
    <row r="658" ht="36" customHeight="1" spans="1:9">
      <c r="A658" s="377" t="s">
        <v>646</v>
      </c>
      <c r="B658" s="378"/>
      <c r="C658" s="376"/>
      <c r="D658" s="375" t="str">
        <f t="shared" si="30"/>
        <v/>
      </c>
      <c r="F658" s="185">
        <v>0</v>
      </c>
      <c r="G658" s="367">
        <f t="shared" si="31"/>
        <v>0</v>
      </c>
      <c r="I658" s="185">
        <f t="shared" si="32"/>
        <v>0</v>
      </c>
    </row>
    <row r="659" ht="36" customHeight="1" spans="1:9">
      <c r="A659" s="377" t="s">
        <v>647</v>
      </c>
      <c r="B659" s="378"/>
      <c r="C659" s="376"/>
      <c r="D659" s="375" t="str">
        <f t="shared" si="30"/>
        <v/>
      </c>
      <c r="F659" s="185">
        <v>0</v>
      </c>
      <c r="G659" s="367">
        <f t="shared" si="31"/>
        <v>0</v>
      </c>
      <c r="I659" s="185">
        <f t="shared" si="32"/>
        <v>0</v>
      </c>
    </row>
    <row r="660" ht="36" customHeight="1" spans="1:9">
      <c r="A660" s="377" t="s">
        <v>648</v>
      </c>
      <c r="B660" s="378"/>
      <c r="C660" s="376"/>
      <c r="D660" s="375" t="str">
        <f t="shared" si="30"/>
        <v/>
      </c>
      <c r="F660" s="185">
        <v>0</v>
      </c>
      <c r="G660" s="367">
        <f t="shared" si="31"/>
        <v>0</v>
      </c>
      <c r="I660" s="185">
        <f t="shared" si="32"/>
        <v>0</v>
      </c>
    </row>
    <row r="661" ht="36" customHeight="1" spans="1:9">
      <c r="A661" s="386" t="s">
        <v>649</v>
      </c>
      <c r="B661" s="378"/>
      <c r="C661" s="376"/>
      <c r="D661" s="375" t="str">
        <f t="shared" si="30"/>
        <v/>
      </c>
      <c r="F661" s="185">
        <v>0</v>
      </c>
      <c r="G661" s="367">
        <f t="shared" si="31"/>
        <v>0</v>
      </c>
      <c r="I661" s="185">
        <f t="shared" si="32"/>
        <v>0</v>
      </c>
    </row>
    <row r="662" ht="36" customHeight="1" spans="1:9">
      <c r="A662" s="377" t="s">
        <v>650</v>
      </c>
      <c r="B662" s="378"/>
      <c r="C662" s="376">
        <v>785</v>
      </c>
      <c r="D662" s="375" t="str">
        <f t="shared" si="30"/>
        <v/>
      </c>
      <c r="F662" s="185">
        <v>0</v>
      </c>
      <c r="G662" s="367">
        <f t="shared" si="31"/>
        <v>785</v>
      </c>
      <c r="H662" s="185">
        <v>210</v>
      </c>
      <c r="I662" s="185">
        <f t="shared" si="32"/>
        <v>785</v>
      </c>
    </row>
    <row r="663" ht="36" customHeight="1" spans="1:9">
      <c r="A663" s="372" t="s">
        <v>651</v>
      </c>
      <c r="B663" s="378">
        <f>SUM(B664:B666)</f>
        <v>5896</v>
      </c>
      <c r="C663" s="376">
        <f>SUM(C664:C666)</f>
        <v>4508</v>
      </c>
      <c r="D663" s="375">
        <f t="shared" si="30"/>
        <v>-0.235413839891452</v>
      </c>
      <c r="F663" s="185">
        <v>0</v>
      </c>
      <c r="G663" s="367">
        <f t="shared" si="31"/>
        <v>4508</v>
      </c>
      <c r="I663" s="185">
        <f t="shared" si="32"/>
        <v>4508</v>
      </c>
    </row>
    <row r="664" ht="36" customHeight="1" spans="1:9">
      <c r="A664" s="380" t="s">
        <v>652</v>
      </c>
      <c r="B664" s="378"/>
      <c r="C664" s="376"/>
      <c r="D664" s="375" t="str">
        <f t="shared" si="30"/>
        <v/>
      </c>
      <c r="F664" s="185">
        <v>0</v>
      </c>
      <c r="G664" s="367">
        <f t="shared" si="31"/>
        <v>0</v>
      </c>
      <c r="I664" s="185">
        <f t="shared" si="32"/>
        <v>0</v>
      </c>
    </row>
    <row r="665" ht="36" customHeight="1" spans="1:9">
      <c r="A665" s="377" t="s">
        <v>653</v>
      </c>
      <c r="B665" s="378">
        <v>2658</v>
      </c>
      <c r="C665" s="376">
        <v>2854</v>
      </c>
      <c r="D665" s="375">
        <f t="shared" si="30"/>
        <v>0.0737396538750941</v>
      </c>
      <c r="F665" s="185">
        <v>2774.34</v>
      </c>
      <c r="G665" s="367">
        <f t="shared" si="31"/>
        <v>79.6599999999999</v>
      </c>
      <c r="H665" s="185">
        <v>210</v>
      </c>
      <c r="I665" s="185">
        <f t="shared" si="32"/>
        <v>2854</v>
      </c>
    </row>
    <row r="666" ht="36" customHeight="1" spans="1:9">
      <c r="A666" s="377" t="s">
        <v>654</v>
      </c>
      <c r="B666" s="378">
        <v>3238</v>
      </c>
      <c r="C666" s="376">
        <v>1654</v>
      </c>
      <c r="D666" s="375" t="str">
        <f t="shared" si="30"/>
        <v/>
      </c>
      <c r="F666" s="185">
        <v>487</v>
      </c>
      <c r="G666" s="367">
        <f t="shared" si="31"/>
        <v>1167</v>
      </c>
      <c r="H666" s="185">
        <v>210</v>
      </c>
      <c r="I666" s="185">
        <f t="shared" si="32"/>
        <v>1654</v>
      </c>
    </row>
    <row r="667" ht="36" customHeight="1" spans="1:9">
      <c r="A667" s="372" t="s">
        <v>655</v>
      </c>
      <c r="B667" s="378">
        <f>SUM(B668:B678)</f>
        <v>6822</v>
      </c>
      <c r="C667" s="376">
        <f>SUM(C668:C678)</f>
        <v>3086</v>
      </c>
      <c r="D667" s="375" t="str">
        <f t="shared" si="30"/>
        <v/>
      </c>
      <c r="F667" s="185">
        <v>0</v>
      </c>
      <c r="G667" s="367">
        <f t="shared" si="31"/>
        <v>3086</v>
      </c>
      <c r="I667" s="185">
        <f t="shared" si="32"/>
        <v>3086</v>
      </c>
    </row>
    <row r="668" ht="36" customHeight="1" spans="1:9">
      <c r="A668" s="377" t="s">
        <v>656</v>
      </c>
      <c r="B668" s="378">
        <v>664</v>
      </c>
      <c r="C668" s="376">
        <v>738</v>
      </c>
      <c r="D668" s="375">
        <f t="shared" si="30"/>
        <v>0.11144578313253</v>
      </c>
      <c r="F668" s="185">
        <v>737.52</v>
      </c>
      <c r="G668" s="367">
        <f t="shared" si="31"/>
        <v>0.480000000000018</v>
      </c>
      <c r="H668" s="185">
        <v>210</v>
      </c>
      <c r="I668" s="185">
        <f t="shared" si="32"/>
        <v>738</v>
      </c>
    </row>
    <row r="669" ht="36" customHeight="1" spans="1:9">
      <c r="A669" s="377" t="s">
        <v>657</v>
      </c>
      <c r="B669" s="378"/>
      <c r="C669" s="376"/>
      <c r="D669" s="375" t="str">
        <f t="shared" si="30"/>
        <v/>
      </c>
      <c r="F669" s="185">
        <v>0</v>
      </c>
      <c r="G669" s="367">
        <f t="shared" si="31"/>
        <v>0</v>
      </c>
      <c r="I669" s="185">
        <f t="shared" si="32"/>
        <v>0</v>
      </c>
    </row>
    <row r="670" ht="36" customHeight="1" spans="1:9">
      <c r="A670" s="377" t="s">
        <v>658</v>
      </c>
      <c r="B670" s="378">
        <v>720</v>
      </c>
      <c r="C670" s="376">
        <v>1257</v>
      </c>
      <c r="D670" s="375">
        <f t="shared" si="30"/>
        <v>0.745833333333333</v>
      </c>
      <c r="F670" s="185">
        <v>1257.26</v>
      </c>
      <c r="G670" s="367">
        <f t="shared" si="31"/>
        <v>-0.259999999999991</v>
      </c>
      <c r="H670" s="185">
        <v>210</v>
      </c>
      <c r="I670" s="185">
        <f t="shared" si="32"/>
        <v>1257</v>
      </c>
    </row>
    <row r="671" ht="36" customHeight="1" spans="1:9">
      <c r="A671" s="377" t="s">
        <v>659</v>
      </c>
      <c r="B671" s="378"/>
      <c r="C671" s="376"/>
      <c r="D671" s="375" t="str">
        <f t="shared" si="30"/>
        <v/>
      </c>
      <c r="F671" s="185">
        <v>0</v>
      </c>
      <c r="G671" s="367">
        <f t="shared" si="31"/>
        <v>0</v>
      </c>
      <c r="I671" s="185">
        <f t="shared" si="32"/>
        <v>0</v>
      </c>
    </row>
    <row r="672" ht="36" customHeight="1" spans="1:9">
      <c r="A672" s="377" t="s">
        <v>660</v>
      </c>
      <c r="B672" s="378"/>
      <c r="C672" s="376"/>
      <c r="D672" s="375" t="str">
        <f t="shared" si="30"/>
        <v/>
      </c>
      <c r="F672" s="185">
        <v>0</v>
      </c>
      <c r="G672" s="367">
        <f t="shared" si="31"/>
        <v>0</v>
      </c>
      <c r="I672" s="185">
        <f t="shared" si="32"/>
        <v>0</v>
      </c>
    </row>
    <row r="673" ht="36" customHeight="1" spans="1:9">
      <c r="A673" s="377" t="s">
        <v>661</v>
      </c>
      <c r="B673" s="378"/>
      <c r="C673" s="376"/>
      <c r="D673" s="375" t="str">
        <f t="shared" si="30"/>
        <v/>
      </c>
      <c r="F673" s="185">
        <v>0</v>
      </c>
      <c r="G673" s="367">
        <f t="shared" si="31"/>
        <v>0</v>
      </c>
      <c r="I673" s="185">
        <f t="shared" si="32"/>
        <v>0</v>
      </c>
    </row>
    <row r="674" ht="36" customHeight="1" spans="1:9">
      <c r="A674" s="377" t="s">
        <v>662</v>
      </c>
      <c r="B674" s="378"/>
      <c r="C674" s="376">
        <v>0</v>
      </c>
      <c r="D674" s="375" t="str">
        <f t="shared" si="30"/>
        <v/>
      </c>
      <c r="F674" s="185">
        <v>0</v>
      </c>
      <c r="G674" s="367">
        <f t="shared" si="31"/>
        <v>0</v>
      </c>
      <c r="I674" s="185">
        <f t="shared" si="32"/>
        <v>0</v>
      </c>
    </row>
    <row r="675" ht="36" customHeight="1" spans="1:9">
      <c r="A675" s="377" t="s">
        <v>663</v>
      </c>
      <c r="B675" s="378">
        <v>33</v>
      </c>
      <c r="C675" s="376">
        <v>20</v>
      </c>
      <c r="D675" s="375" t="str">
        <f t="shared" si="30"/>
        <v/>
      </c>
      <c r="F675" s="185">
        <v>20</v>
      </c>
      <c r="G675" s="367">
        <f t="shared" si="31"/>
        <v>0</v>
      </c>
      <c r="H675" s="185">
        <v>210</v>
      </c>
      <c r="I675" s="185">
        <f t="shared" si="32"/>
        <v>20</v>
      </c>
    </row>
    <row r="676" ht="36" customHeight="1" spans="1:9">
      <c r="A676" s="377" t="s">
        <v>664</v>
      </c>
      <c r="B676" s="378">
        <v>5</v>
      </c>
      <c r="C676" s="376">
        <v>1061</v>
      </c>
      <c r="D676" s="375" t="str">
        <f t="shared" si="30"/>
        <v/>
      </c>
      <c r="F676" s="185">
        <v>5</v>
      </c>
      <c r="G676" s="367">
        <f t="shared" si="31"/>
        <v>1056</v>
      </c>
      <c r="H676" s="185">
        <v>210</v>
      </c>
      <c r="I676" s="185">
        <f t="shared" si="32"/>
        <v>1061</v>
      </c>
    </row>
    <row r="677" ht="36" customHeight="1" spans="1:9">
      <c r="A677" s="377" t="s">
        <v>665</v>
      </c>
      <c r="B677" s="378"/>
      <c r="C677" s="376"/>
      <c r="D677" s="375" t="str">
        <f t="shared" si="30"/>
        <v/>
      </c>
      <c r="F677" s="185">
        <v>0</v>
      </c>
      <c r="G677" s="367">
        <f t="shared" si="31"/>
        <v>0</v>
      </c>
      <c r="I677" s="185">
        <f t="shared" si="32"/>
        <v>0</v>
      </c>
    </row>
    <row r="678" ht="36" customHeight="1" spans="1:9">
      <c r="A678" s="377" t="s">
        <v>666</v>
      </c>
      <c r="B678" s="378">
        <v>5400</v>
      </c>
      <c r="C678" s="376">
        <v>10</v>
      </c>
      <c r="D678" s="375" t="str">
        <f t="shared" si="30"/>
        <v/>
      </c>
      <c r="F678" s="185">
        <v>0</v>
      </c>
      <c r="G678" s="367">
        <f t="shared" si="31"/>
        <v>10</v>
      </c>
      <c r="H678" s="185">
        <v>210</v>
      </c>
      <c r="I678" s="185">
        <f t="shared" si="32"/>
        <v>10</v>
      </c>
    </row>
    <row r="679" ht="36" customHeight="1" spans="1:9">
      <c r="A679" s="372" t="s">
        <v>667</v>
      </c>
      <c r="B679" s="378">
        <f>SUM(B680:B681)</f>
        <v>0</v>
      </c>
      <c r="C679" s="376">
        <f>SUM(C680:C681)</f>
        <v>0</v>
      </c>
      <c r="D679" s="375" t="str">
        <f t="shared" si="30"/>
        <v/>
      </c>
      <c r="F679" s="185">
        <v>0</v>
      </c>
      <c r="G679" s="367">
        <f t="shared" si="31"/>
        <v>0</v>
      </c>
      <c r="I679" s="185">
        <f t="shared" si="32"/>
        <v>0</v>
      </c>
    </row>
    <row r="680" ht="36" customHeight="1" spans="1:9">
      <c r="A680" s="380" t="s">
        <v>668</v>
      </c>
      <c r="B680" s="378"/>
      <c r="C680" s="376">
        <v>0</v>
      </c>
      <c r="D680" s="375" t="str">
        <f t="shared" si="30"/>
        <v/>
      </c>
      <c r="F680" s="185">
        <v>0</v>
      </c>
      <c r="G680" s="367">
        <f t="shared" si="31"/>
        <v>0</v>
      </c>
      <c r="I680" s="185">
        <f t="shared" si="32"/>
        <v>0</v>
      </c>
    </row>
    <row r="681" ht="36" customHeight="1" spans="1:9">
      <c r="A681" s="379" t="s">
        <v>669</v>
      </c>
      <c r="B681" s="378"/>
      <c r="C681" s="376"/>
      <c r="D681" s="375" t="str">
        <f t="shared" si="30"/>
        <v/>
      </c>
      <c r="F681" s="185">
        <v>0</v>
      </c>
      <c r="G681" s="367">
        <f t="shared" si="31"/>
        <v>0</v>
      </c>
      <c r="I681" s="185">
        <f t="shared" si="32"/>
        <v>0</v>
      </c>
    </row>
    <row r="682" ht="36" customHeight="1" spans="1:9">
      <c r="A682" s="372" t="s">
        <v>670</v>
      </c>
      <c r="B682" s="378">
        <f>SUM(B683:B685)</f>
        <v>621</v>
      </c>
      <c r="C682" s="376">
        <f>SUM(C683:C685)</f>
        <v>312</v>
      </c>
      <c r="D682" s="375" t="str">
        <f t="shared" si="30"/>
        <v/>
      </c>
      <c r="F682" s="185">
        <v>0</v>
      </c>
      <c r="G682" s="367">
        <f t="shared" si="31"/>
        <v>312</v>
      </c>
      <c r="I682" s="185">
        <f t="shared" si="32"/>
        <v>312</v>
      </c>
    </row>
    <row r="683" ht="36" customHeight="1" spans="1:9">
      <c r="A683" s="380" t="s">
        <v>671</v>
      </c>
      <c r="B683" s="378"/>
      <c r="C683" s="376"/>
      <c r="D683" s="375" t="str">
        <f t="shared" si="30"/>
        <v/>
      </c>
      <c r="F683" s="185">
        <v>0</v>
      </c>
      <c r="G683" s="367">
        <f t="shared" si="31"/>
        <v>0</v>
      </c>
      <c r="I683" s="185">
        <f t="shared" si="32"/>
        <v>0</v>
      </c>
    </row>
    <row r="684" ht="36" customHeight="1" spans="1:9">
      <c r="A684" s="377" t="s">
        <v>672</v>
      </c>
      <c r="B684" s="378"/>
      <c r="C684" s="376"/>
      <c r="D684" s="375" t="str">
        <f t="shared" si="30"/>
        <v/>
      </c>
      <c r="F684" s="185">
        <v>0</v>
      </c>
      <c r="G684" s="367">
        <f t="shared" si="31"/>
        <v>0</v>
      </c>
      <c r="I684" s="185">
        <f t="shared" si="32"/>
        <v>0</v>
      </c>
    </row>
    <row r="685" ht="36" customHeight="1" spans="1:9">
      <c r="A685" s="377" t="s">
        <v>673</v>
      </c>
      <c r="B685" s="378">
        <v>621</v>
      </c>
      <c r="C685" s="376">
        <v>312</v>
      </c>
      <c r="D685" s="375" t="str">
        <f t="shared" si="30"/>
        <v/>
      </c>
      <c r="F685" s="185">
        <v>288.49</v>
      </c>
      <c r="G685" s="367">
        <f t="shared" si="31"/>
        <v>23.51</v>
      </c>
      <c r="H685" s="185">
        <v>210</v>
      </c>
      <c r="I685" s="185">
        <f t="shared" si="32"/>
        <v>312</v>
      </c>
    </row>
    <row r="686" ht="36" customHeight="1" spans="1:9">
      <c r="A686" s="372" t="s">
        <v>674</v>
      </c>
      <c r="B686" s="378">
        <f>SUM(B687:B690)</f>
        <v>7964</v>
      </c>
      <c r="C686" s="376">
        <f>SUM(C687:C690)</f>
        <v>8801</v>
      </c>
      <c r="D686" s="375">
        <f t="shared" si="30"/>
        <v>0.1050979407333</v>
      </c>
      <c r="F686" s="185">
        <v>0</v>
      </c>
      <c r="G686" s="367">
        <f t="shared" si="31"/>
        <v>8801</v>
      </c>
      <c r="I686" s="185">
        <f t="shared" si="32"/>
        <v>8801</v>
      </c>
    </row>
    <row r="687" ht="36" customHeight="1" spans="1:9">
      <c r="A687" s="377" t="s">
        <v>675</v>
      </c>
      <c r="B687" s="378">
        <v>1409</v>
      </c>
      <c r="C687" s="376">
        <v>1638</v>
      </c>
      <c r="D687" s="375">
        <f t="shared" si="30"/>
        <v>0.162526614620298</v>
      </c>
      <c r="F687" s="185">
        <v>1638.14</v>
      </c>
      <c r="G687" s="367">
        <f t="shared" si="31"/>
        <v>-0.1400000000001</v>
      </c>
      <c r="H687" s="185">
        <v>210</v>
      </c>
      <c r="I687" s="185">
        <f t="shared" si="32"/>
        <v>1638</v>
      </c>
    </row>
    <row r="688" ht="36" customHeight="1" spans="1:9">
      <c r="A688" s="377" t="s">
        <v>676</v>
      </c>
      <c r="B688" s="378">
        <v>4111</v>
      </c>
      <c r="C688" s="376">
        <v>4647</v>
      </c>
      <c r="D688" s="375">
        <f t="shared" si="30"/>
        <v>0.130381902213573</v>
      </c>
      <c r="F688" s="185">
        <v>4646.92</v>
      </c>
      <c r="G688" s="367">
        <f t="shared" si="31"/>
        <v>0.0799999999999272</v>
      </c>
      <c r="H688" s="185">
        <v>210</v>
      </c>
      <c r="I688" s="185">
        <f t="shared" si="32"/>
        <v>4647</v>
      </c>
    </row>
    <row r="689" ht="36" customHeight="1" spans="1:9">
      <c r="A689" s="377" t="s">
        <v>677</v>
      </c>
      <c r="B689" s="378">
        <v>2203</v>
      </c>
      <c r="C689" s="376">
        <v>2270</v>
      </c>
      <c r="D689" s="375">
        <f t="shared" si="30"/>
        <v>0.0304130730821608</v>
      </c>
      <c r="F689" s="185">
        <v>2269.58</v>
      </c>
      <c r="G689" s="367">
        <f t="shared" si="31"/>
        <v>0.420000000000073</v>
      </c>
      <c r="H689" s="185">
        <v>210</v>
      </c>
      <c r="I689" s="185">
        <f t="shared" si="32"/>
        <v>2270</v>
      </c>
    </row>
    <row r="690" ht="36" customHeight="1" spans="1:9">
      <c r="A690" s="381" t="s">
        <v>678</v>
      </c>
      <c r="B690" s="378">
        <v>241</v>
      </c>
      <c r="C690" s="376">
        <v>246</v>
      </c>
      <c r="D690" s="375">
        <f t="shared" si="30"/>
        <v>0.0207468879668049</v>
      </c>
      <c r="F690" s="185">
        <v>246.41</v>
      </c>
      <c r="G690" s="367">
        <f t="shared" si="31"/>
        <v>-0.409999999999997</v>
      </c>
      <c r="H690" s="185">
        <v>210</v>
      </c>
      <c r="I690" s="185">
        <f t="shared" si="32"/>
        <v>246</v>
      </c>
    </row>
    <row r="691" ht="36" customHeight="1" spans="1:9">
      <c r="A691" s="372" t="s">
        <v>679</v>
      </c>
      <c r="B691" s="378">
        <f>SUM(B692:B694)</f>
        <v>93</v>
      </c>
      <c r="C691" s="376">
        <f>SUM(C692:C694)</f>
        <v>401</v>
      </c>
      <c r="D691" s="375" t="str">
        <f t="shared" si="30"/>
        <v/>
      </c>
      <c r="F691" s="185">
        <v>0</v>
      </c>
      <c r="G691" s="367">
        <f t="shared" si="31"/>
        <v>401</v>
      </c>
      <c r="I691" s="185">
        <f t="shared" si="32"/>
        <v>401</v>
      </c>
    </row>
    <row r="692" ht="36" customHeight="1" spans="1:9">
      <c r="A692" s="380" t="s">
        <v>680</v>
      </c>
      <c r="B692" s="378"/>
      <c r="C692" s="376"/>
      <c r="D692" s="375" t="str">
        <f t="shared" si="30"/>
        <v/>
      </c>
      <c r="F692" s="185">
        <v>0</v>
      </c>
      <c r="G692" s="367">
        <f t="shared" si="31"/>
        <v>0</v>
      </c>
      <c r="I692" s="185">
        <f t="shared" si="32"/>
        <v>0</v>
      </c>
    </row>
    <row r="693" ht="36" customHeight="1" spans="1:9">
      <c r="A693" s="377" t="s">
        <v>681</v>
      </c>
      <c r="B693" s="378">
        <v>65</v>
      </c>
      <c r="C693" s="376">
        <v>401</v>
      </c>
      <c r="D693" s="375" t="str">
        <f t="shared" si="30"/>
        <v/>
      </c>
      <c r="F693" s="185">
        <v>400.81</v>
      </c>
      <c r="G693" s="367">
        <f t="shared" si="31"/>
        <v>0.189999999999998</v>
      </c>
      <c r="H693" s="185">
        <v>210</v>
      </c>
      <c r="I693" s="185">
        <f t="shared" si="32"/>
        <v>401</v>
      </c>
    </row>
    <row r="694" ht="36" customHeight="1" spans="1:9">
      <c r="A694" s="379" t="s">
        <v>682</v>
      </c>
      <c r="B694" s="378">
        <v>28</v>
      </c>
      <c r="C694" s="376"/>
      <c r="D694" s="375" t="str">
        <f t="shared" si="30"/>
        <v/>
      </c>
      <c r="F694" s="185">
        <v>0</v>
      </c>
      <c r="G694" s="367">
        <f t="shared" si="31"/>
        <v>0</v>
      </c>
      <c r="I694" s="185">
        <f t="shared" si="32"/>
        <v>0</v>
      </c>
    </row>
    <row r="695" ht="36" customHeight="1" spans="1:9">
      <c r="A695" s="372" t="s">
        <v>683</v>
      </c>
      <c r="B695" s="378">
        <f>SUM(B696:B698)</f>
        <v>1703</v>
      </c>
      <c r="C695" s="376">
        <f>SUM(C696:C698)</f>
        <v>1785</v>
      </c>
      <c r="D695" s="375">
        <f t="shared" si="30"/>
        <v>0.0481503229594833</v>
      </c>
      <c r="F695" s="185">
        <v>0</v>
      </c>
      <c r="G695" s="367">
        <f t="shared" si="31"/>
        <v>1785</v>
      </c>
      <c r="I695" s="185">
        <f t="shared" si="32"/>
        <v>1785</v>
      </c>
    </row>
    <row r="696" ht="36" customHeight="1" spans="1:9">
      <c r="A696" s="377" t="s">
        <v>684</v>
      </c>
      <c r="B696" s="378"/>
      <c r="C696" s="376">
        <v>240</v>
      </c>
      <c r="D696" s="375" t="str">
        <f t="shared" si="30"/>
        <v/>
      </c>
      <c r="F696" s="185">
        <v>0</v>
      </c>
      <c r="G696" s="367">
        <f t="shared" si="31"/>
        <v>240</v>
      </c>
      <c r="H696" s="185">
        <v>210</v>
      </c>
      <c r="I696" s="185">
        <f t="shared" si="32"/>
        <v>240</v>
      </c>
    </row>
    <row r="697" ht="36" customHeight="1" spans="1:9">
      <c r="A697" s="377" t="s">
        <v>685</v>
      </c>
      <c r="B697" s="378"/>
      <c r="C697" s="376">
        <v>0</v>
      </c>
      <c r="D697" s="375" t="str">
        <f t="shared" si="30"/>
        <v/>
      </c>
      <c r="F697" s="185">
        <v>0</v>
      </c>
      <c r="G697" s="367">
        <f t="shared" si="31"/>
        <v>0</v>
      </c>
      <c r="I697" s="185">
        <f t="shared" si="32"/>
        <v>0</v>
      </c>
    </row>
    <row r="698" ht="36" customHeight="1" spans="1:9">
      <c r="A698" s="377" t="s">
        <v>686</v>
      </c>
      <c r="B698" s="378">
        <v>1703</v>
      </c>
      <c r="C698" s="376">
        <v>1545</v>
      </c>
      <c r="D698" s="375">
        <f t="shared" si="30"/>
        <v>-0.0927774515560775</v>
      </c>
      <c r="F698" s="185">
        <v>1519.43</v>
      </c>
      <c r="G698" s="367">
        <f t="shared" si="31"/>
        <v>25.5699999999999</v>
      </c>
      <c r="H698" s="185">
        <v>210</v>
      </c>
      <c r="I698" s="185">
        <f t="shared" si="32"/>
        <v>1545</v>
      </c>
    </row>
    <row r="699" ht="36" customHeight="1" spans="1:9">
      <c r="A699" s="372" t="s">
        <v>687</v>
      </c>
      <c r="B699" s="378">
        <f>SUM(B700:B701)</f>
        <v>237</v>
      </c>
      <c r="C699" s="376">
        <f>SUM(C700:C701)</f>
        <v>252</v>
      </c>
      <c r="D699" s="375">
        <f t="shared" si="30"/>
        <v>0.0632911392405062</v>
      </c>
      <c r="F699" s="185">
        <v>0</v>
      </c>
      <c r="G699" s="367">
        <f t="shared" si="31"/>
        <v>252</v>
      </c>
      <c r="I699" s="185">
        <f t="shared" si="32"/>
        <v>252</v>
      </c>
    </row>
    <row r="700" ht="36" customHeight="1" spans="1:9">
      <c r="A700" s="377" t="s">
        <v>688</v>
      </c>
      <c r="B700" s="378">
        <v>167</v>
      </c>
      <c r="C700" s="376">
        <v>252</v>
      </c>
      <c r="D700" s="375">
        <f t="shared" si="30"/>
        <v>0.508982035928144</v>
      </c>
      <c r="F700" s="185">
        <v>193</v>
      </c>
      <c r="G700" s="367">
        <f t="shared" si="31"/>
        <v>59</v>
      </c>
      <c r="H700" s="185">
        <v>210</v>
      </c>
      <c r="I700" s="185">
        <f t="shared" si="32"/>
        <v>252</v>
      </c>
    </row>
    <row r="701" ht="36" customHeight="1" spans="1:9">
      <c r="A701" s="377" t="s">
        <v>689</v>
      </c>
      <c r="B701" s="378">
        <v>70</v>
      </c>
      <c r="C701" s="376"/>
      <c r="D701" s="375" t="str">
        <f t="shared" si="30"/>
        <v/>
      </c>
      <c r="F701" s="185">
        <v>0</v>
      </c>
      <c r="G701" s="367">
        <f t="shared" si="31"/>
        <v>0</v>
      </c>
      <c r="I701" s="185">
        <f t="shared" si="32"/>
        <v>0</v>
      </c>
    </row>
    <row r="702" ht="36" customHeight="1" spans="1:9">
      <c r="A702" s="372" t="s">
        <v>690</v>
      </c>
      <c r="B702" s="378">
        <f>SUM(B703:B710)</f>
        <v>0</v>
      </c>
      <c r="C702" s="376">
        <f>SUM(C703:C710)</f>
        <v>374</v>
      </c>
      <c r="D702" s="375" t="str">
        <f t="shared" si="30"/>
        <v/>
      </c>
      <c r="F702" s="185">
        <v>0</v>
      </c>
      <c r="G702" s="367">
        <f t="shared" si="31"/>
        <v>374</v>
      </c>
      <c r="I702" s="185">
        <f t="shared" si="32"/>
        <v>374</v>
      </c>
    </row>
    <row r="703" ht="36" customHeight="1" spans="1:9">
      <c r="A703" s="377" t="s">
        <v>190</v>
      </c>
      <c r="B703" s="378"/>
      <c r="C703" s="376">
        <v>369</v>
      </c>
      <c r="D703" s="375" t="str">
        <f t="shared" si="30"/>
        <v/>
      </c>
      <c r="F703" s="185">
        <v>369.01</v>
      </c>
      <c r="G703" s="367">
        <f t="shared" si="31"/>
        <v>-0.00999999999999091</v>
      </c>
      <c r="H703" s="185">
        <v>210</v>
      </c>
      <c r="I703" s="185">
        <f t="shared" si="32"/>
        <v>369</v>
      </c>
    </row>
    <row r="704" ht="36" customHeight="1" spans="1:9">
      <c r="A704" s="377" t="s">
        <v>191</v>
      </c>
      <c r="B704" s="378"/>
      <c r="C704" s="376">
        <v>5</v>
      </c>
      <c r="D704" s="375" t="str">
        <f t="shared" si="30"/>
        <v/>
      </c>
      <c r="F704" s="185">
        <v>5</v>
      </c>
      <c r="G704" s="367">
        <f t="shared" si="31"/>
        <v>0</v>
      </c>
      <c r="H704" s="185">
        <v>210</v>
      </c>
      <c r="I704" s="185">
        <f t="shared" si="32"/>
        <v>5</v>
      </c>
    </row>
    <row r="705" ht="36" customHeight="1" spans="1:9">
      <c r="A705" s="377" t="s">
        <v>192</v>
      </c>
      <c r="B705" s="378"/>
      <c r="C705" s="376"/>
      <c r="D705" s="375" t="str">
        <f t="shared" si="30"/>
        <v/>
      </c>
      <c r="F705" s="185">
        <v>0</v>
      </c>
      <c r="G705" s="367">
        <f t="shared" si="31"/>
        <v>0</v>
      </c>
      <c r="I705" s="185">
        <f t="shared" si="32"/>
        <v>0</v>
      </c>
    </row>
    <row r="706" ht="36" customHeight="1" spans="1:9">
      <c r="A706" s="377" t="s">
        <v>231</v>
      </c>
      <c r="B706" s="378"/>
      <c r="C706" s="376"/>
      <c r="D706" s="375" t="str">
        <f t="shared" si="30"/>
        <v/>
      </c>
      <c r="F706" s="185">
        <v>0</v>
      </c>
      <c r="G706" s="367">
        <f t="shared" si="31"/>
        <v>0</v>
      </c>
      <c r="I706" s="185">
        <f t="shared" si="32"/>
        <v>0</v>
      </c>
    </row>
    <row r="707" ht="36" customHeight="1" spans="1:9">
      <c r="A707" s="377" t="s">
        <v>691</v>
      </c>
      <c r="B707" s="378"/>
      <c r="C707" s="376"/>
      <c r="D707" s="375" t="str">
        <f t="shared" si="30"/>
        <v/>
      </c>
      <c r="F707" s="185">
        <v>0</v>
      </c>
      <c r="G707" s="367">
        <f t="shared" si="31"/>
        <v>0</v>
      </c>
      <c r="I707" s="185">
        <f t="shared" si="32"/>
        <v>0</v>
      </c>
    </row>
    <row r="708" ht="36" customHeight="1" spans="1:9">
      <c r="A708" s="377" t="s">
        <v>692</v>
      </c>
      <c r="B708" s="378"/>
      <c r="C708" s="376"/>
      <c r="D708" s="375" t="str">
        <f t="shared" ref="D708:D771" si="33">IF(B708&lt;&gt;0,IF((C708/B708-1)&lt;-30%,"",IF((C708/B708-1)&gt;150%,"",C708/B708-1)),"")</f>
        <v/>
      </c>
      <c r="F708" s="185">
        <v>0</v>
      </c>
      <c r="G708" s="367">
        <f t="shared" ref="G708:G771" si="34">C708-F708</f>
        <v>0</v>
      </c>
      <c r="I708" s="185">
        <f t="shared" ref="I708:I771" si="35">F708+G708</f>
        <v>0</v>
      </c>
    </row>
    <row r="709" ht="36" customHeight="1" spans="1:9">
      <c r="A709" s="377" t="s">
        <v>199</v>
      </c>
      <c r="B709" s="378"/>
      <c r="C709" s="376"/>
      <c r="D709" s="375" t="str">
        <f t="shared" si="33"/>
        <v/>
      </c>
      <c r="F709" s="185">
        <v>0</v>
      </c>
      <c r="G709" s="367">
        <f t="shared" si="34"/>
        <v>0</v>
      </c>
      <c r="I709" s="185">
        <f t="shared" si="35"/>
        <v>0</v>
      </c>
    </row>
    <row r="710" ht="36" customHeight="1" spans="1:9">
      <c r="A710" s="379" t="s">
        <v>693</v>
      </c>
      <c r="B710" s="378"/>
      <c r="C710" s="376">
        <v>0</v>
      </c>
      <c r="D710" s="375" t="str">
        <f t="shared" si="33"/>
        <v/>
      </c>
      <c r="F710" s="185">
        <v>0</v>
      </c>
      <c r="G710" s="367">
        <f t="shared" si="34"/>
        <v>0</v>
      </c>
      <c r="I710" s="185">
        <f t="shared" si="35"/>
        <v>0</v>
      </c>
    </row>
    <row r="711" ht="36" customHeight="1" spans="1:9">
      <c r="A711" s="372" t="s">
        <v>694</v>
      </c>
      <c r="B711" s="378">
        <f>SUM(B712)</f>
        <v>500</v>
      </c>
      <c r="C711" s="376">
        <f>SUM(C712)</f>
        <v>344</v>
      </c>
      <c r="D711" s="375" t="str">
        <f t="shared" si="33"/>
        <v/>
      </c>
      <c r="F711" s="185">
        <v>0</v>
      </c>
      <c r="G711" s="367">
        <f t="shared" si="34"/>
        <v>344</v>
      </c>
      <c r="I711" s="185">
        <f t="shared" si="35"/>
        <v>344</v>
      </c>
    </row>
    <row r="712" ht="36" customHeight="1" spans="1:9">
      <c r="A712" s="377" t="s">
        <v>695</v>
      </c>
      <c r="B712" s="378">
        <v>500</v>
      </c>
      <c r="C712" s="376">
        <v>344</v>
      </c>
      <c r="D712" s="375" t="str">
        <f t="shared" si="33"/>
        <v/>
      </c>
      <c r="F712" s="185">
        <v>240</v>
      </c>
      <c r="G712" s="367">
        <f t="shared" si="34"/>
        <v>104</v>
      </c>
      <c r="H712" s="185">
        <v>210</v>
      </c>
      <c r="I712" s="185">
        <f t="shared" si="35"/>
        <v>344</v>
      </c>
    </row>
    <row r="713" ht="36" customHeight="1" spans="1:9">
      <c r="A713" s="372" t="s">
        <v>696</v>
      </c>
      <c r="B713" s="378">
        <f>SUM(B714)</f>
        <v>184</v>
      </c>
      <c r="C713" s="376">
        <f>SUM(C714)</f>
        <v>53</v>
      </c>
      <c r="D713" s="375" t="str">
        <f t="shared" si="33"/>
        <v/>
      </c>
      <c r="F713" s="185">
        <v>0</v>
      </c>
      <c r="G713" s="367">
        <f t="shared" si="34"/>
        <v>53</v>
      </c>
      <c r="I713" s="185">
        <f t="shared" si="35"/>
        <v>53</v>
      </c>
    </row>
    <row r="714" ht="36" customHeight="1" spans="1:9">
      <c r="A714" s="377" t="s">
        <v>697</v>
      </c>
      <c r="B714" s="378">
        <v>184</v>
      </c>
      <c r="C714" s="376">
        <v>53</v>
      </c>
      <c r="D714" s="375" t="str">
        <f t="shared" si="33"/>
        <v/>
      </c>
      <c r="F714" s="185">
        <v>53</v>
      </c>
      <c r="G714" s="367">
        <f t="shared" si="34"/>
        <v>0</v>
      </c>
      <c r="H714" s="185">
        <v>210</v>
      </c>
      <c r="I714" s="185">
        <f t="shared" si="35"/>
        <v>53</v>
      </c>
    </row>
    <row r="715" ht="36" customHeight="1" spans="1:9">
      <c r="A715" s="372" t="s">
        <v>150</v>
      </c>
      <c r="B715" s="378">
        <f>SUM(B716,B726,B730,B738,B743,B750,B756,B759,B762,B763,B764,B770,B771,B772,B787)</f>
        <v>11656</v>
      </c>
      <c r="C715" s="376">
        <f>SUM(C716,C726,C730,C738,C743,C750,C756,C759,C762,C763,C764,C770,C771,C772,C787)</f>
        <v>10487</v>
      </c>
      <c r="D715" s="375">
        <f t="shared" si="33"/>
        <v>-0.100291695264242</v>
      </c>
      <c r="F715" s="185">
        <v>0</v>
      </c>
      <c r="G715" s="367">
        <f t="shared" si="34"/>
        <v>10487</v>
      </c>
      <c r="I715" s="185">
        <f t="shared" si="35"/>
        <v>10487</v>
      </c>
    </row>
    <row r="716" ht="36" customHeight="1" spans="1:9">
      <c r="A716" s="372" t="s">
        <v>698</v>
      </c>
      <c r="B716" s="378">
        <f>SUM(B717:B725)</f>
        <v>658</v>
      </c>
      <c r="C716" s="376">
        <f>SUM(C717:C725)</f>
        <v>2079</v>
      </c>
      <c r="D716" s="375" t="str">
        <f t="shared" si="33"/>
        <v/>
      </c>
      <c r="F716" s="185">
        <v>0</v>
      </c>
      <c r="G716" s="367">
        <f t="shared" si="34"/>
        <v>2079</v>
      </c>
      <c r="I716" s="185">
        <f t="shared" si="35"/>
        <v>2079</v>
      </c>
    </row>
    <row r="717" ht="36" customHeight="1" spans="1:9">
      <c r="A717" s="380" t="s">
        <v>190</v>
      </c>
      <c r="B717" s="378">
        <v>358</v>
      </c>
      <c r="C717" s="376">
        <v>0</v>
      </c>
      <c r="D717" s="375" t="str">
        <f t="shared" si="33"/>
        <v/>
      </c>
      <c r="F717" s="185">
        <v>0</v>
      </c>
      <c r="G717" s="367">
        <f t="shared" si="34"/>
        <v>0</v>
      </c>
      <c r="I717" s="185">
        <f t="shared" si="35"/>
        <v>0</v>
      </c>
    </row>
    <row r="718" ht="36" customHeight="1" spans="1:9">
      <c r="A718" s="377" t="s">
        <v>191</v>
      </c>
      <c r="B718" s="378"/>
      <c r="C718" s="376"/>
      <c r="D718" s="375" t="str">
        <f t="shared" si="33"/>
        <v/>
      </c>
      <c r="F718" s="185">
        <v>0</v>
      </c>
      <c r="G718" s="367">
        <f t="shared" si="34"/>
        <v>0</v>
      </c>
      <c r="I718" s="185">
        <f t="shared" si="35"/>
        <v>0</v>
      </c>
    </row>
    <row r="719" ht="36" customHeight="1" spans="1:9">
      <c r="A719" s="377" t="s">
        <v>192</v>
      </c>
      <c r="B719" s="378"/>
      <c r="C719" s="376"/>
      <c r="D719" s="375" t="str">
        <f t="shared" si="33"/>
        <v/>
      </c>
      <c r="F719" s="185">
        <v>0</v>
      </c>
      <c r="G719" s="367">
        <f t="shared" si="34"/>
        <v>0</v>
      </c>
      <c r="I719" s="185">
        <f t="shared" si="35"/>
        <v>0</v>
      </c>
    </row>
    <row r="720" ht="36" customHeight="1" spans="1:9">
      <c r="A720" s="377" t="s">
        <v>699</v>
      </c>
      <c r="B720" s="378">
        <v>300</v>
      </c>
      <c r="C720" s="376"/>
      <c r="D720" s="375" t="str">
        <f t="shared" si="33"/>
        <v/>
      </c>
      <c r="F720" s="185">
        <v>0</v>
      </c>
      <c r="G720" s="367">
        <f t="shared" si="34"/>
        <v>0</v>
      </c>
      <c r="I720" s="185">
        <f t="shared" si="35"/>
        <v>0</v>
      </c>
    </row>
    <row r="721" ht="36" customHeight="1" spans="1:9">
      <c r="A721" s="377" t="s">
        <v>700</v>
      </c>
      <c r="B721" s="378"/>
      <c r="C721" s="376"/>
      <c r="D721" s="375" t="str">
        <f t="shared" si="33"/>
        <v/>
      </c>
      <c r="F721" s="185">
        <v>0</v>
      </c>
      <c r="G721" s="367">
        <f t="shared" si="34"/>
        <v>0</v>
      </c>
      <c r="I721" s="185">
        <f t="shared" si="35"/>
        <v>0</v>
      </c>
    </row>
    <row r="722" ht="36" customHeight="1" spans="1:9">
      <c r="A722" s="377" t="s">
        <v>701</v>
      </c>
      <c r="B722" s="378"/>
      <c r="C722" s="376"/>
      <c r="D722" s="375" t="str">
        <f t="shared" si="33"/>
        <v/>
      </c>
      <c r="F722" s="185">
        <v>0</v>
      </c>
      <c r="G722" s="367">
        <f t="shared" si="34"/>
        <v>0</v>
      </c>
      <c r="I722" s="185">
        <f t="shared" si="35"/>
        <v>0</v>
      </c>
    </row>
    <row r="723" ht="36" customHeight="1" spans="1:9">
      <c r="A723" s="377" t="s">
        <v>702</v>
      </c>
      <c r="B723" s="378"/>
      <c r="C723" s="376"/>
      <c r="D723" s="375" t="str">
        <f t="shared" si="33"/>
        <v/>
      </c>
      <c r="F723" s="185">
        <v>0</v>
      </c>
      <c r="G723" s="367">
        <f t="shared" si="34"/>
        <v>0</v>
      </c>
      <c r="I723" s="185">
        <f t="shared" si="35"/>
        <v>0</v>
      </c>
    </row>
    <row r="724" ht="36" customHeight="1" spans="1:9">
      <c r="A724" s="383" t="s">
        <v>703</v>
      </c>
      <c r="B724" s="378"/>
      <c r="C724" s="376">
        <v>79</v>
      </c>
      <c r="D724" s="375" t="str">
        <f t="shared" si="33"/>
        <v/>
      </c>
      <c r="F724" s="185">
        <v>0</v>
      </c>
      <c r="G724" s="367">
        <f t="shared" si="34"/>
        <v>79</v>
      </c>
      <c r="H724" s="185">
        <v>211</v>
      </c>
      <c r="I724" s="185">
        <f t="shared" si="35"/>
        <v>79</v>
      </c>
    </row>
    <row r="725" ht="36" customHeight="1" spans="1:9">
      <c r="A725" s="377" t="s">
        <v>704</v>
      </c>
      <c r="B725" s="378"/>
      <c r="C725" s="376">
        <v>2000</v>
      </c>
      <c r="D725" s="375" t="str">
        <f t="shared" si="33"/>
        <v/>
      </c>
      <c r="F725" s="185">
        <v>0</v>
      </c>
      <c r="G725" s="367">
        <f t="shared" si="34"/>
        <v>2000</v>
      </c>
      <c r="H725" s="185">
        <v>211</v>
      </c>
      <c r="I725" s="185">
        <f t="shared" si="35"/>
        <v>2000</v>
      </c>
    </row>
    <row r="726" ht="36" customHeight="1" spans="1:9">
      <c r="A726" s="372" t="s">
        <v>705</v>
      </c>
      <c r="B726" s="378">
        <f>SUM(B727:B729)</f>
        <v>21</v>
      </c>
      <c r="C726" s="376">
        <f>SUM(C727:C729)</f>
        <v>20</v>
      </c>
      <c r="D726" s="375">
        <f t="shared" si="33"/>
        <v>-0.0476190476190477</v>
      </c>
      <c r="F726" s="185">
        <v>0</v>
      </c>
      <c r="G726" s="367">
        <f t="shared" si="34"/>
        <v>20</v>
      </c>
      <c r="I726" s="185">
        <f t="shared" si="35"/>
        <v>20</v>
      </c>
    </row>
    <row r="727" ht="36" customHeight="1" spans="1:9">
      <c r="A727" s="377" t="s">
        <v>706</v>
      </c>
      <c r="B727" s="378"/>
      <c r="C727" s="376">
        <v>20</v>
      </c>
      <c r="D727" s="375" t="str">
        <f t="shared" si="33"/>
        <v/>
      </c>
      <c r="F727" s="185">
        <v>0</v>
      </c>
      <c r="G727" s="367">
        <f t="shared" si="34"/>
        <v>20</v>
      </c>
      <c r="H727" s="185">
        <v>211</v>
      </c>
      <c r="I727" s="185">
        <f t="shared" si="35"/>
        <v>20</v>
      </c>
    </row>
    <row r="728" ht="36" customHeight="1" spans="1:9">
      <c r="A728" s="377" t="s">
        <v>707</v>
      </c>
      <c r="B728" s="378"/>
      <c r="C728" s="376"/>
      <c r="D728" s="375" t="str">
        <f t="shared" si="33"/>
        <v/>
      </c>
      <c r="F728" s="185">
        <v>0</v>
      </c>
      <c r="G728" s="367">
        <f t="shared" si="34"/>
        <v>0</v>
      </c>
      <c r="I728" s="185">
        <f t="shared" si="35"/>
        <v>0</v>
      </c>
    </row>
    <row r="729" ht="36" customHeight="1" spans="1:9">
      <c r="A729" s="379" t="s">
        <v>708</v>
      </c>
      <c r="B729" s="378">
        <v>21</v>
      </c>
      <c r="C729" s="376">
        <v>0</v>
      </c>
      <c r="D729" s="375" t="str">
        <f t="shared" si="33"/>
        <v/>
      </c>
      <c r="F729" s="185">
        <v>0</v>
      </c>
      <c r="G729" s="367">
        <f t="shared" si="34"/>
        <v>0</v>
      </c>
      <c r="I729" s="185">
        <f t="shared" si="35"/>
        <v>0</v>
      </c>
    </row>
    <row r="730" ht="36" customHeight="1" spans="1:9">
      <c r="A730" s="372" t="s">
        <v>709</v>
      </c>
      <c r="B730" s="378">
        <f>SUM(B731:B737)</f>
        <v>5690</v>
      </c>
      <c r="C730" s="376">
        <f>SUM(C731:C737)</f>
        <v>3900</v>
      </c>
      <c r="D730" s="375" t="str">
        <f t="shared" si="33"/>
        <v/>
      </c>
      <c r="F730" s="185">
        <v>0</v>
      </c>
      <c r="G730" s="367">
        <f t="shared" si="34"/>
        <v>3900</v>
      </c>
      <c r="I730" s="185">
        <f t="shared" si="35"/>
        <v>3900</v>
      </c>
    </row>
    <row r="731" ht="36" customHeight="1" spans="1:9">
      <c r="A731" s="380" t="s">
        <v>710</v>
      </c>
      <c r="B731" s="378">
        <v>478</v>
      </c>
      <c r="C731" s="376"/>
      <c r="D731" s="375" t="str">
        <f t="shared" si="33"/>
        <v/>
      </c>
      <c r="F731" s="185">
        <v>0</v>
      </c>
      <c r="G731" s="367">
        <f t="shared" si="34"/>
        <v>0</v>
      </c>
      <c r="I731" s="185">
        <f t="shared" si="35"/>
        <v>0</v>
      </c>
    </row>
    <row r="732" ht="36" customHeight="1" spans="1:9">
      <c r="A732" s="377" t="s">
        <v>711</v>
      </c>
      <c r="B732" s="378"/>
      <c r="C732" s="376">
        <v>2800</v>
      </c>
      <c r="D732" s="375" t="str">
        <f t="shared" si="33"/>
        <v/>
      </c>
      <c r="F732" s="185">
        <v>500</v>
      </c>
      <c r="G732" s="367">
        <f t="shared" si="34"/>
        <v>2300</v>
      </c>
      <c r="H732" s="185">
        <v>211</v>
      </c>
      <c r="I732" s="185">
        <f t="shared" si="35"/>
        <v>2800</v>
      </c>
    </row>
    <row r="733" ht="36" customHeight="1" spans="1:9">
      <c r="A733" s="377" t="s">
        <v>712</v>
      </c>
      <c r="B733" s="378"/>
      <c r="C733" s="376"/>
      <c r="D733" s="375" t="str">
        <f t="shared" si="33"/>
        <v/>
      </c>
      <c r="F733" s="185">
        <v>0</v>
      </c>
      <c r="G733" s="367">
        <f t="shared" si="34"/>
        <v>0</v>
      </c>
      <c r="I733" s="185">
        <f t="shared" si="35"/>
        <v>0</v>
      </c>
    </row>
    <row r="734" ht="36" customHeight="1" spans="1:9">
      <c r="A734" s="377" t="s">
        <v>713</v>
      </c>
      <c r="B734" s="378"/>
      <c r="C734" s="376">
        <v>400</v>
      </c>
      <c r="D734" s="375" t="str">
        <f t="shared" si="33"/>
        <v/>
      </c>
      <c r="F734" s="185">
        <v>200</v>
      </c>
      <c r="G734" s="367">
        <f t="shared" si="34"/>
        <v>200</v>
      </c>
      <c r="H734" s="185">
        <v>211</v>
      </c>
      <c r="I734" s="185">
        <f t="shared" si="35"/>
        <v>400</v>
      </c>
    </row>
    <row r="735" ht="36" customHeight="1" spans="1:9">
      <c r="A735" s="377" t="s">
        <v>714</v>
      </c>
      <c r="B735" s="378"/>
      <c r="C735" s="376"/>
      <c r="D735" s="375" t="str">
        <f t="shared" si="33"/>
        <v/>
      </c>
      <c r="F735" s="185">
        <v>0</v>
      </c>
      <c r="G735" s="367">
        <f t="shared" si="34"/>
        <v>0</v>
      </c>
      <c r="I735" s="185">
        <f t="shared" si="35"/>
        <v>0</v>
      </c>
    </row>
    <row r="736" ht="36" customHeight="1" spans="1:9">
      <c r="A736" s="377" t="s">
        <v>715</v>
      </c>
      <c r="B736" s="378"/>
      <c r="C736" s="376"/>
      <c r="D736" s="375" t="str">
        <f t="shared" si="33"/>
        <v/>
      </c>
      <c r="F736" s="185">
        <v>0</v>
      </c>
      <c r="G736" s="367">
        <f t="shared" si="34"/>
        <v>0</v>
      </c>
      <c r="I736" s="185">
        <f t="shared" si="35"/>
        <v>0</v>
      </c>
    </row>
    <row r="737" ht="36" customHeight="1" spans="1:9">
      <c r="A737" s="377" t="s">
        <v>716</v>
      </c>
      <c r="B737" s="378">
        <v>5212</v>
      </c>
      <c r="C737" s="376">
        <v>700</v>
      </c>
      <c r="D737" s="375" t="str">
        <f t="shared" si="33"/>
        <v/>
      </c>
      <c r="F737" s="185">
        <v>0</v>
      </c>
      <c r="G737" s="367">
        <f t="shared" si="34"/>
        <v>700</v>
      </c>
      <c r="H737" s="185">
        <v>211</v>
      </c>
      <c r="I737" s="185">
        <f t="shared" si="35"/>
        <v>700</v>
      </c>
    </row>
    <row r="738" ht="36" customHeight="1" spans="1:9">
      <c r="A738" s="372" t="s">
        <v>717</v>
      </c>
      <c r="B738" s="378">
        <f>SUM(B739:B742)</f>
        <v>1500</v>
      </c>
      <c r="C738" s="376">
        <f>SUM(C739:C742)</f>
        <v>20</v>
      </c>
      <c r="D738" s="375" t="str">
        <f t="shared" si="33"/>
        <v/>
      </c>
      <c r="F738" s="185">
        <v>0</v>
      </c>
      <c r="G738" s="367">
        <f t="shared" si="34"/>
        <v>20</v>
      </c>
      <c r="I738" s="185">
        <f t="shared" si="35"/>
        <v>20</v>
      </c>
    </row>
    <row r="739" ht="36" customHeight="1" spans="1:9">
      <c r="A739" s="380" t="s">
        <v>718</v>
      </c>
      <c r="B739" s="378"/>
      <c r="C739" s="376"/>
      <c r="D739" s="375" t="str">
        <f t="shared" si="33"/>
        <v/>
      </c>
      <c r="F739" s="185">
        <v>0</v>
      </c>
      <c r="G739" s="367">
        <f t="shared" si="34"/>
        <v>0</v>
      </c>
      <c r="I739" s="185">
        <f t="shared" si="35"/>
        <v>0</v>
      </c>
    </row>
    <row r="740" ht="36" customHeight="1" spans="1:9">
      <c r="A740" s="377" t="s">
        <v>719</v>
      </c>
      <c r="B740" s="378"/>
      <c r="C740" s="376">
        <v>0</v>
      </c>
      <c r="D740" s="375" t="str">
        <f t="shared" si="33"/>
        <v/>
      </c>
      <c r="F740" s="185">
        <v>0</v>
      </c>
      <c r="G740" s="367">
        <f t="shared" si="34"/>
        <v>0</v>
      </c>
      <c r="I740" s="185">
        <f t="shared" si="35"/>
        <v>0</v>
      </c>
    </row>
    <row r="741" ht="36" customHeight="1" spans="1:9">
      <c r="A741" s="377" t="s">
        <v>720</v>
      </c>
      <c r="B741" s="378"/>
      <c r="C741" s="376"/>
      <c r="D741" s="375" t="str">
        <f t="shared" si="33"/>
        <v/>
      </c>
      <c r="F741" s="185">
        <v>0</v>
      </c>
      <c r="G741" s="367">
        <f t="shared" si="34"/>
        <v>0</v>
      </c>
      <c r="I741" s="185">
        <f t="shared" si="35"/>
        <v>0</v>
      </c>
    </row>
    <row r="742" ht="36" customHeight="1" spans="1:9">
      <c r="A742" s="377" t="s">
        <v>721</v>
      </c>
      <c r="B742" s="378">
        <v>1500</v>
      </c>
      <c r="C742" s="376">
        <v>20</v>
      </c>
      <c r="D742" s="375" t="str">
        <f t="shared" si="33"/>
        <v/>
      </c>
      <c r="F742" s="185">
        <v>0</v>
      </c>
      <c r="G742" s="367">
        <f t="shared" si="34"/>
        <v>20</v>
      </c>
      <c r="H742" s="185">
        <v>211</v>
      </c>
      <c r="I742" s="185">
        <f t="shared" si="35"/>
        <v>20</v>
      </c>
    </row>
    <row r="743" ht="36" customHeight="1" spans="1:9">
      <c r="A743" s="372" t="s">
        <v>722</v>
      </c>
      <c r="B743" s="378">
        <f>SUM(B744:B749)</f>
        <v>383</v>
      </c>
      <c r="C743" s="376">
        <f>SUM(C744:C749)</f>
        <v>354</v>
      </c>
      <c r="D743" s="375">
        <f t="shared" si="33"/>
        <v>-0.0757180156657964</v>
      </c>
      <c r="F743" s="185">
        <v>0</v>
      </c>
      <c r="G743" s="367">
        <f t="shared" si="34"/>
        <v>354</v>
      </c>
      <c r="I743" s="185">
        <f t="shared" si="35"/>
        <v>354</v>
      </c>
    </row>
    <row r="744" ht="36" customHeight="1" spans="1:9">
      <c r="A744" s="380" t="s">
        <v>723</v>
      </c>
      <c r="B744" s="378"/>
      <c r="C744" s="376"/>
      <c r="D744" s="375" t="str">
        <f t="shared" si="33"/>
        <v/>
      </c>
      <c r="F744" s="185">
        <v>0</v>
      </c>
      <c r="G744" s="367">
        <f t="shared" si="34"/>
        <v>0</v>
      </c>
      <c r="I744" s="185">
        <f t="shared" si="35"/>
        <v>0</v>
      </c>
    </row>
    <row r="745" ht="36" customHeight="1" spans="1:9">
      <c r="A745" s="377" t="s">
        <v>724</v>
      </c>
      <c r="B745" s="378"/>
      <c r="C745" s="376"/>
      <c r="D745" s="375" t="str">
        <f t="shared" si="33"/>
        <v/>
      </c>
      <c r="F745" s="185">
        <v>0</v>
      </c>
      <c r="G745" s="367">
        <f t="shared" si="34"/>
        <v>0</v>
      </c>
      <c r="I745" s="185">
        <f t="shared" si="35"/>
        <v>0</v>
      </c>
    </row>
    <row r="746" ht="36" customHeight="1" spans="1:9">
      <c r="A746" s="377" t="s">
        <v>725</v>
      </c>
      <c r="B746" s="378"/>
      <c r="C746" s="376"/>
      <c r="D746" s="375" t="str">
        <f t="shared" si="33"/>
        <v/>
      </c>
      <c r="F746" s="185">
        <v>0</v>
      </c>
      <c r="G746" s="367">
        <f t="shared" si="34"/>
        <v>0</v>
      </c>
      <c r="I746" s="185">
        <f t="shared" si="35"/>
        <v>0</v>
      </c>
    </row>
    <row r="747" ht="36" customHeight="1" spans="1:9">
      <c r="A747" s="377" t="s">
        <v>726</v>
      </c>
      <c r="B747" s="378"/>
      <c r="C747" s="376"/>
      <c r="D747" s="375" t="str">
        <f t="shared" si="33"/>
        <v/>
      </c>
      <c r="F747" s="185">
        <v>0</v>
      </c>
      <c r="G747" s="367">
        <f t="shared" si="34"/>
        <v>0</v>
      </c>
      <c r="I747" s="185">
        <f t="shared" si="35"/>
        <v>0</v>
      </c>
    </row>
    <row r="748" ht="36" customHeight="1" spans="1:9">
      <c r="A748" s="377" t="s">
        <v>727</v>
      </c>
      <c r="B748" s="378"/>
      <c r="C748" s="376">
        <v>354</v>
      </c>
      <c r="D748" s="375" t="str">
        <f t="shared" si="33"/>
        <v/>
      </c>
      <c r="F748" s="185">
        <v>0</v>
      </c>
      <c r="G748" s="367">
        <f t="shared" si="34"/>
        <v>354</v>
      </c>
      <c r="H748" s="185">
        <v>211</v>
      </c>
      <c r="I748" s="185">
        <f t="shared" si="35"/>
        <v>354</v>
      </c>
    </row>
    <row r="749" ht="36" customHeight="1" spans="1:9">
      <c r="A749" s="379" t="s">
        <v>728</v>
      </c>
      <c r="B749" s="378">
        <v>383</v>
      </c>
      <c r="C749" s="376"/>
      <c r="D749" s="375" t="str">
        <f t="shared" si="33"/>
        <v/>
      </c>
      <c r="F749" s="185">
        <v>0</v>
      </c>
      <c r="G749" s="367">
        <f t="shared" si="34"/>
        <v>0</v>
      </c>
      <c r="I749" s="185">
        <f t="shared" si="35"/>
        <v>0</v>
      </c>
    </row>
    <row r="750" ht="36" customHeight="1" spans="1:9">
      <c r="A750" s="372" t="s">
        <v>729</v>
      </c>
      <c r="B750" s="378">
        <f>SUM(B751:B755)</f>
        <v>2454</v>
      </c>
      <c r="C750" s="376">
        <f>SUM(C751:C755)</f>
        <v>3924</v>
      </c>
      <c r="D750" s="375">
        <f t="shared" si="33"/>
        <v>0.599022004889975</v>
      </c>
      <c r="F750" s="185">
        <v>0</v>
      </c>
      <c r="G750" s="367">
        <f t="shared" si="34"/>
        <v>3924</v>
      </c>
      <c r="I750" s="185">
        <f t="shared" si="35"/>
        <v>3924</v>
      </c>
    </row>
    <row r="751" ht="36" customHeight="1" spans="1:9">
      <c r="A751" s="377" t="s">
        <v>730</v>
      </c>
      <c r="B751" s="378"/>
      <c r="C751" s="376">
        <v>2741</v>
      </c>
      <c r="D751" s="375" t="str">
        <f t="shared" si="33"/>
        <v/>
      </c>
      <c r="F751" s="185">
        <v>1246</v>
      </c>
      <c r="G751" s="367">
        <f t="shared" si="34"/>
        <v>1495</v>
      </c>
      <c r="H751" s="185">
        <v>211</v>
      </c>
      <c r="I751" s="185">
        <f t="shared" si="35"/>
        <v>2741</v>
      </c>
    </row>
    <row r="752" ht="36" customHeight="1" spans="1:9">
      <c r="A752" s="377" t="s">
        <v>731</v>
      </c>
      <c r="B752" s="378"/>
      <c r="C752" s="376"/>
      <c r="D752" s="375" t="str">
        <f t="shared" si="33"/>
        <v/>
      </c>
      <c r="F752" s="185">
        <v>0</v>
      </c>
      <c r="G752" s="367">
        <f t="shared" si="34"/>
        <v>0</v>
      </c>
      <c r="I752" s="185">
        <f t="shared" si="35"/>
        <v>0</v>
      </c>
    </row>
    <row r="753" ht="36" customHeight="1" spans="1:9">
      <c r="A753" s="377" t="s">
        <v>732</v>
      </c>
      <c r="B753" s="378"/>
      <c r="C753" s="376"/>
      <c r="D753" s="375" t="str">
        <f t="shared" si="33"/>
        <v/>
      </c>
      <c r="F753" s="185">
        <v>0</v>
      </c>
      <c r="G753" s="367">
        <f t="shared" si="34"/>
        <v>0</v>
      </c>
      <c r="I753" s="185">
        <f t="shared" si="35"/>
        <v>0</v>
      </c>
    </row>
    <row r="754" ht="36" customHeight="1" spans="1:9">
      <c r="A754" s="377" t="s">
        <v>733</v>
      </c>
      <c r="B754" s="378"/>
      <c r="C754" s="376">
        <v>980</v>
      </c>
      <c r="D754" s="375" t="str">
        <f t="shared" si="33"/>
        <v/>
      </c>
      <c r="F754" s="185">
        <v>0</v>
      </c>
      <c r="G754" s="367">
        <f t="shared" si="34"/>
        <v>980</v>
      </c>
      <c r="H754" s="185">
        <v>211</v>
      </c>
      <c r="I754" s="185">
        <f t="shared" si="35"/>
        <v>980</v>
      </c>
    </row>
    <row r="755" ht="36" customHeight="1" spans="1:9">
      <c r="A755" s="377" t="s">
        <v>734</v>
      </c>
      <c r="B755" s="378">
        <v>2454</v>
      </c>
      <c r="C755" s="376">
        <v>203</v>
      </c>
      <c r="D755" s="375" t="str">
        <f t="shared" si="33"/>
        <v/>
      </c>
      <c r="F755" s="185">
        <v>0</v>
      </c>
      <c r="G755" s="367">
        <f t="shared" si="34"/>
        <v>203</v>
      </c>
      <c r="H755" s="185">
        <v>211</v>
      </c>
      <c r="I755" s="185">
        <f t="shared" si="35"/>
        <v>203</v>
      </c>
    </row>
    <row r="756" ht="36" customHeight="1" spans="1:9">
      <c r="A756" s="372" t="s">
        <v>735</v>
      </c>
      <c r="B756" s="378">
        <f>SUM(B757:B758)</f>
        <v>0</v>
      </c>
      <c r="C756" s="376">
        <f>SUM(C757:C758)</f>
        <v>0</v>
      </c>
      <c r="D756" s="375" t="str">
        <f t="shared" si="33"/>
        <v/>
      </c>
      <c r="F756" s="185">
        <v>0</v>
      </c>
      <c r="G756" s="367">
        <f t="shared" si="34"/>
        <v>0</v>
      </c>
      <c r="I756" s="185">
        <f t="shared" si="35"/>
        <v>0</v>
      </c>
    </row>
    <row r="757" ht="36" customHeight="1" spans="1:9">
      <c r="A757" s="380" t="s">
        <v>736</v>
      </c>
      <c r="B757" s="378"/>
      <c r="C757" s="376"/>
      <c r="D757" s="375" t="str">
        <f t="shared" si="33"/>
        <v/>
      </c>
      <c r="F757" s="185">
        <v>0</v>
      </c>
      <c r="G757" s="367">
        <f t="shared" si="34"/>
        <v>0</v>
      </c>
      <c r="I757" s="185">
        <f t="shared" si="35"/>
        <v>0</v>
      </c>
    </row>
    <row r="758" ht="36" customHeight="1" spans="1:9">
      <c r="A758" s="379" t="s">
        <v>737</v>
      </c>
      <c r="B758" s="378"/>
      <c r="C758" s="376"/>
      <c r="D758" s="375" t="str">
        <f t="shared" si="33"/>
        <v/>
      </c>
      <c r="F758" s="185">
        <v>0</v>
      </c>
      <c r="G758" s="367">
        <f t="shared" si="34"/>
        <v>0</v>
      </c>
      <c r="I758" s="185">
        <f t="shared" si="35"/>
        <v>0</v>
      </c>
    </row>
    <row r="759" ht="36" customHeight="1" spans="1:9">
      <c r="A759" s="372" t="s">
        <v>738</v>
      </c>
      <c r="B759" s="378">
        <f>SUM(B760:B761)</f>
        <v>0</v>
      </c>
      <c r="C759" s="376">
        <f>SUM(C760:C761)</f>
        <v>0</v>
      </c>
      <c r="D759" s="375" t="str">
        <f t="shared" si="33"/>
        <v/>
      </c>
      <c r="F759" s="185">
        <v>0</v>
      </c>
      <c r="G759" s="367">
        <f t="shared" si="34"/>
        <v>0</v>
      </c>
      <c r="I759" s="185">
        <f t="shared" si="35"/>
        <v>0</v>
      </c>
    </row>
    <row r="760" ht="36" customHeight="1" spans="1:9">
      <c r="A760" s="380" t="s">
        <v>739</v>
      </c>
      <c r="B760" s="378"/>
      <c r="C760" s="376"/>
      <c r="D760" s="375" t="str">
        <f t="shared" si="33"/>
        <v/>
      </c>
      <c r="F760" s="185">
        <v>0</v>
      </c>
      <c r="G760" s="367">
        <f t="shared" si="34"/>
        <v>0</v>
      </c>
      <c r="I760" s="185">
        <f t="shared" si="35"/>
        <v>0</v>
      </c>
    </row>
    <row r="761" ht="36" customHeight="1" spans="1:9">
      <c r="A761" s="379" t="s">
        <v>740</v>
      </c>
      <c r="B761" s="378"/>
      <c r="C761" s="376"/>
      <c r="D761" s="375" t="str">
        <f t="shared" si="33"/>
        <v/>
      </c>
      <c r="F761" s="185">
        <v>0</v>
      </c>
      <c r="G761" s="367">
        <f t="shared" si="34"/>
        <v>0</v>
      </c>
      <c r="I761" s="185">
        <f t="shared" si="35"/>
        <v>0</v>
      </c>
    </row>
    <row r="762" ht="36" customHeight="1" spans="1:9">
      <c r="A762" s="372" t="s">
        <v>741</v>
      </c>
      <c r="B762" s="378">
        <v>170</v>
      </c>
      <c r="C762" s="376">
        <v>160</v>
      </c>
      <c r="D762" s="375">
        <f t="shared" si="33"/>
        <v>-0.0588235294117647</v>
      </c>
      <c r="F762" s="185">
        <v>0</v>
      </c>
      <c r="G762" s="367">
        <f t="shared" si="34"/>
        <v>160</v>
      </c>
      <c r="H762" s="185">
        <v>211</v>
      </c>
      <c r="I762" s="185">
        <f t="shared" si="35"/>
        <v>160</v>
      </c>
    </row>
    <row r="763" ht="36" customHeight="1" spans="1:9">
      <c r="A763" s="372" t="s">
        <v>742</v>
      </c>
      <c r="B763" s="378"/>
      <c r="C763" s="376">
        <v>30</v>
      </c>
      <c r="D763" s="375" t="str">
        <f t="shared" si="33"/>
        <v/>
      </c>
      <c r="F763" s="185">
        <v>0</v>
      </c>
      <c r="G763" s="367">
        <f t="shared" si="34"/>
        <v>30</v>
      </c>
      <c r="H763" s="185">
        <v>211</v>
      </c>
      <c r="I763" s="185">
        <f t="shared" si="35"/>
        <v>30</v>
      </c>
    </row>
    <row r="764" ht="36" customHeight="1" spans="1:9">
      <c r="A764" s="372" t="s">
        <v>743</v>
      </c>
      <c r="B764" s="378">
        <f>SUM(B765:B769)</f>
        <v>0</v>
      </c>
      <c r="C764" s="376">
        <f>SUM(C765:C769)</f>
        <v>0</v>
      </c>
      <c r="D764" s="375" t="str">
        <f t="shared" si="33"/>
        <v/>
      </c>
      <c r="F764" s="185">
        <v>0</v>
      </c>
      <c r="G764" s="367">
        <f t="shared" si="34"/>
        <v>0</v>
      </c>
      <c r="I764" s="185">
        <f t="shared" si="35"/>
        <v>0</v>
      </c>
    </row>
    <row r="765" ht="36" customHeight="1" spans="1:9">
      <c r="A765" s="380" t="s">
        <v>744</v>
      </c>
      <c r="B765" s="378"/>
      <c r="C765" s="376"/>
      <c r="D765" s="375" t="str">
        <f t="shared" si="33"/>
        <v/>
      </c>
      <c r="F765" s="185">
        <v>0</v>
      </c>
      <c r="G765" s="367">
        <f t="shared" si="34"/>
        <v>0</v>
      </c>
      <c r="I765" s="185">
        <f t="shared" si="35"/>
        <v>0</v>
      </c>
    </row>
    <row r="766" ht="36" customHeight="1" spans="1:9">
      <c r="A766" s="377" t="s">
        <v>745</v>
      </c>
      <c r="B766" s="378"/>
      <c r="C766" s="376"/>
      <c r="D766" s="375" t="str">
        <f t="shared" si="33"/>
        <v/>
      </c>
      <c r="F766" s="185">
        <v>0</v>
      </c>
      <c r="G766" s="367">
        <f t="shared" si="34"/>
        <v>0</v>
      </c>
      <c r="I766" s="185">
        <f t="shared" si="35"/>
        <v>0</v>
      </c>
    </row>
    <row r="767" ht="36" customHeight="1" spans="1:9">
      <c r="A767" s="377" t="s">
        <v>746</v>
      </c>
      <c r="B767" s="378"/>
      <c r="C767" s="376"/>
      <c r="D767" s="375" t="str">
        <f t="shared" si="33"/>
        <v/>
      </c>
      <c r="F767" s="185">
        <v>0</v>
      </c>
      <c r="G767" s="367">
        <f t="shared" si="34"/>
        <v>0</v>
      </c>
      <c r="I767" s="185">
        <f t="shared" si="35"/>
        <v>0</v>
      </c>
    </row>
    <row r="768" ht="36" customHeight="1" spans="1:9">
      <c r="A768" s="377" t="s">
        <v>747</v>
      </c>
      <c r="B768" s="378"/>
      <c r="C768" s="376"/>
      <c r="D768" s="375" t="str">
        <f t="shared" si="33"/>
        <v/>
      </c>
      <c r="F768" s="185">
        <v>0</v>
      </c>
      <c r="G768" s="367">
        <f t="shared" si="34"/>
        <v>0</v>
      </c>
      <c r="I768" s="185">
        <f t="shared" si="35"/>
        <v>0</v>
      </c>
    </row>
    <row r="769" ht="36" customHeight="1" spans="1:9">
      <c r="A769" s="379" t="s">
        <v>748</v>
      </c>
      <c r="B769" s="378"/>
      <c r="C769" s="376"/>
      <c r="D769" s="375" t="str">
        <f t="shared" si="33"/>
        <v/>
      </c>
      <c r="F769" s="185">
        <v>0</v>
      </c>
      <c r="G769" s="367">
        <f t="shared" si="34"/>
        <v>0</v>
      </c>
      <c r="I769" s="185">
        <f t="shared" si="35"/>
        <v>0</v>
      </c>
    </row>
    <row r="770" ht="36" customHeight="1" spans="1:9">
      <c r="A770" s="372" t="s">
        <v>749</v>
      </c>
      <c r="B770" s="378"/>
      <c r="C770" s="376"/>
      <c r="D770" s="375" t="str">
        <f t="shared" si="33"/>
        <v/>
      </c>
      <c r="F770" s="185">
        <v>0</v>
      </c>
      <c r="G770" s="367">
        <f t="shared" si="34"/>
        <v>0</v>
      </c>
      <c r="I770" s="185">
        <f t="shared" si="35"/>
        <v>0</v>
      </c>
    </row>
    <row r="771" ht="36" customHeight="1" spans="1:9">
      <c r="A771" s="372" t="s">
        <v>750</v>
      </c>
      <c r="B771" s="378"/>
      <c r="C771" s="376"/>
      <c r="D771" s="375" t="str">
        <f t="shared" si="33"/>
        <v/>
      </c>
      <c r="F771" s="185">
        <v>0</v>
      </c>
      <c r="G771" s="367">
        <f t="shared" si="34"/>
        <v>0</v>
      </c>
      <c r="I771" s="185">
        <f t="shared" si="35"/>
        <v>0</v>
      </c>
    </row>
    <row r="772" ht="36" customHeight="1" spans="1:9">
      <c r="A772" s="372" t="s">
        <v>751</v>
      </c>
      <c r="B772" s="378">
        <f>SUM(B773:B786)</f>
        <v>780</v>
      </c>
      <c r="C772" s="376">
        <f>SUM(C773:C786)</f>
        <v>0</v>
      </c>
      <c r="D772" s="375" t="str">
        <f t="shared" ref="D772:D835" si="36">IF(B772&lt;&gt;0,IF((C772/B772-1)&lt;-30%,"",IF((C772/B772-1)&gt;150%,"",C772/B772-1)),"")</f>
        <v/>
      </c>
      <c r="F772" s="185">
        <v>0</v>
      </c>
      <c r="G772" s="367">
        <f t="shared" ref="G772:G835" si="37">C772-F772</f>
        <v>0</v>
      </c>
      <c r="I772" s="185">
        <f t="shared" ref="I772:I835" si="38">F772+G772</f>
        <v>0</v>
      </c>
    </row>
    <row r="773" ht="36" customHeight="1" spans="1:9">
      <c r="A773" s="380" t="s">
        <v>190</v>
      </c>
      <c r="B773" s="378"/>
      <c r="C773" s="376"/>
      <c r="D773" s="375" t="str">
        <f t="shared" si="36"/>
        <v/>
      </c>
      <c r="F773" s="185">
        <v>0</v>
      </c>
      <c r="G773" s="367">
        <f t="shared" si="37"/>
        <v>0</v>
      </c>
      <c r="I773" s="185">
        <f t="shared" si="38"/>
        <v>0</v>
      </c>
    </row>
    <row r="774" ht="36" customHeight="1" spans="1:9">
      <c r="A774" s="377" t="s">
        <v>191</v>
      </c>
      <c r="B774" s="378"/>
      <c r="C774" s="376"/>
      <c r="D774" s="375" t="str">
        <f t="shared" si="36"/>
        <v/>
      </c>
      <c r="F774" s="185">
        <v>0</v>
      </c>
      <c r="G774" s="367">
        <f t="shared" si="37"/>
        <v>0</v>
      </c>
      <c r="I774" s="185">
        <f t="shared" si="38"/>
        <v>0</v>
      </c>
    </row>
    <row r="775" ht="36" customHeight="1" spans="1:9">
      <c r="A775" s="377" t="s">
        <v>192</v>
      </c>
      <c r="B775" s="378"/>
      <c r="C775" s="376"/>
      <c r="D775" s="375" t="str">
        <f t="shared" si="36"/>
        <v/>
      </c>
      <c r="F775" s="185">
        <v>0</v>
      </c>
      <c r="G775" s="367">
        <f t="shared" si="37"/>
        <v>0</v>
      </c>
      <c r="I775" s="185">
        <f t="shared" si="38"/>
        <v>0</v>
      </c>
    </row>
    <row r="776" ht="36" customHeight="1" spans="1:9">
      <c r="A776" s="377" t="s">
        <v>752</v>
      </c>
      <c r="B776" s="378"/>
      <c r="C776" s="376"/>
      <c r="D776" s="375" t="str">
        <f t="shared" si="36"/>
        <v/>
      </c>
      <c r="F776" s="185">
        <v>0</v>
      </c>
      <c r="G776" s="367">
        <f t="shared" si="37"/>
        <v>0</v>
      </c>
      <c r="I776" s="185">
        <f t="shared" si="38"/>
        <v>0</v>
      </c>
    </row>
    <row r="777" ht="36" customHeight="1" spans="1:9">
      <c r="A777" s="377" t="s">
        <v>753</v>
      </c>
      <c r="B777" s="378"/>
      <c r="C777" s="376"/>
      <c r="D777" s="375" t="str">
        <f t="shared" si="36"/>
        <v/>
      </c>
      <c r="F777" s="185">
        <v>0</v>
      </c>
      <c r="G777" s="367">
        <f t="shared" si="37"/>
        <v>0</v>
      </c>
      <c r="I777" s="185">
        <f t="shared" si="38"/>
        <v>0</v>
      </c>
    </row>
    <row r="778" ht="36" customHeight="1" spans="1:9">
      <c r="A778" s="377" t="s">
        <v>754</v>
      </c>
      <c r="B778" s="378"/>
      <c r="C778" s="376"/>
      <c r="D778" s="375" t="str">
        <f t="shared" si="36"/>
        <v/>
      </c>
      <c r="F778" s="185">
        <v>0</v>
      </c>
      <c r="G778" s="367">
        <f t="shared" si="37"/>
        <v>0</v>
      </c>
      <c r="I778" s="185">
        <f t="shared" si="38"/>
        <v>0</v>
      </c>
    </row>
    <row r="779" ht="36" customHeight="1" spans="1:9">
      <c r="A779" s="377" t="s">
        <v>755</v>
      </c>
      <c r="B779" s="378"/>
      <c r="C779" s="376"/>
      <c r="D779" s="375" t="str">
        <f t="shared" si="36"/>
        <v/>
      </c>
      <c r="F779" s="185">
        <v>0</v>
      </c>
      <c r="G779" s="367">
        <f t="shared" si="37"/>
        <v>0</v>
      </c>
      <c r="I779" s="185">
        <f t="shared" si="38"/>
        <v>0</v>
      </c>
    </row>
    <row r="780" ht="36" customHeight="1" spans="1:9">
      <c r="A780" s="377" t="s">
        <v>756</v>
      </c>
      <c r="B780" s="378"/>
      <c r="C780" s="376"/>
      <c r="D780" s="375" t="str">
        <f t="shared" si="36"/>
        <v/>
      </c>
      <c r="F780" s="185">
        <v>0</v>
      </c>
      <c r="G780" s="367">
        <f t="shared" si="37"/>
        <v>0</v>
      </c>
      <c r="I780" s="185">
        <f t="shared" si="38"/>
        <v>0</v>
      </c>
    </row>
    <row r="781" ht="36" customHeight="1" spans="1:9">
      <c r="A781" s="377" t="s">
        <v>757</v>
      </c>
      <c r="B781" s="378"/>
      <c r="C781" s="376"/>
      <c r="D781" s="375" t="str">
        <f t="shared" si="36"/>
        <v/>
      </c>
      <c r="F781" s="185">
        <v>0</v>
      </c>
      <c r="G781" s="367">
        <f t="shared" si="37"/>
        <v>0</v>
      </c>
      <c r="I781" s="185">
        <f t="shared" si="38"/>
        <v>0</v>
      </c>
    </row>
    <row r="782" ht="36" customHeight="1" spans="1:9">
      <c r="A782" s="377" t="s">
        <v>758</v>
      </c>
      <c r="B782" s="378"/>
      <c r="C782" s="376"/>
      <c r="D782" s="375" t="str">
        <f t="shared" si="36"/>
        <v/>
      </c>
      <c r="F782" s="185">
        <v>0</v>
      </c>
      <c r="G782" s="367">
        <f t="shared" si="37"/>
        <v>0</v>
      </c>
      <c r="I782" s="185">
        <f t="shared" si="38"/>
        <v>0</v>
      </c>
    </row>
    <row r="783" ht="36" customHeight="1" spans="1:9">
      <c r="A783" s="377" t="s">
        <v>231</v>
      </c>
      <c r="B783" s="378"/>
      <c r="C783" s="376"/>
      <c r="D783" s="375" t="str">
        <f t="shared" si="36"/>
        <v/>
      </c>
      <c r="F783" s="185">
        <v>0</v>
      </c>
      <c r="G783" s="367">
        <f t="shared" si="37"/>
        <v>0</v>
      </c>
      <c r="I783" s="185">
        <f t="shared" si="38"/>
        <v>0</v>
      </c>
    </row>
    <row r="784" ht="36" customHeight="1" spans="1:9">
      <c r="A784" s="377" t="s">
        <v>759</v>
      </c>
      <c r="B784" s="378"/>
      <c r="C784" s="376"/>
      <c r="D784" s="375" t="str">
        <f t="shared" si="36"/>
        <v/>
      </c>
      <c r="F784" s="185">
        <v>0</v>
      </c>
      <c r="G784" s="367">
        <f t="shared" si="37"/>
        <v>0</v>
      </c>
      <c r="I784" s="185">
        <f t="shared" si="38"/>
        <v>0</v>
      </c>
    </row>
    <row r="785" ht="36" customHeight="1" spans="1:9">
      <c r="A785" s="377" t="s">
        <v>199</v>
      </c>
      <c r="B785" s="378"/>
      <c r="C785" s="376"/>
      <c r="D785" s="375" t="str">
        <f t="shared" si="36"/>
        <v/>
      </c>
      <c r="F785" s="185">
        <v>0</v>
      </c>
      <c r="G785" s="367">
        <f t="shared" si="37"/>
        <v>0</v>
      </c>
      <c r="I785" s="185">
        <f t="shared" si="38"/>
        <v>0</v>
      </c>
    </row>
    <row r="786" ht="36" customHeight="1" spans="1:9">
      <c r="A786" s="379" t="s">
        <v>760</v>
      </c>
      <c r="B786" s="378">
        <v>780</v>
      </c>
      <c r="C786" s="376"/>
      <c r="D786" s="375" t="str">
        <f t="shared" si="36"/>
        <v/>
      </c>
      <c r="F786" s="185">
        <v>0</v>
      </c>
      <c r="G786" s="367">
        <f t="shared" si="37"/>
        <v>0</v>
      </c>
      <c r="I786" s="185">
        <f t="shared" si="38"/>
        <v>0</v>
      </c>
    </row>
    <row r="787" ht="36" customHeight="1" spans="1:9">
      <c r="A787" s="382" t="s">
        <v>761</v>
      </c>
      <c r="B787" s="378"/>
      <c r="C787" s="376">
        <v>0</v>
      </c>
      <c r="D787" s="375" t="str">
        <f t="shared" si="36"/>
        <v/>
      </c>
      <c r="F787" s="185">
        <v>0</v>
      </c>
      <c r="G787" s="367">
        <f t="shared" si="37"/>
        <v>0</v>
      </c>
      <c r="I787" s="185">
        <f t="shared" si="38"/>
        <v>0</v>
      </c>
    </row>
    <row r="788" ht="36" customHeight="1" spans="1:9">
      <c r="A788" s="372" t="s">
        <v>151</v>
      </c>
      <c r="B788" s="378">
        <f>SUM(B789,B800,B801,B804,B805,B806)</f>
        <v>24237</v>
      </c>
      <c r="C788" s="376">
        <f>SUM(C789,C800,C801,C804,C805,C806)</f>
        <v>31966</v>
      </c>
      <c r="D788" s="375">
        <f t="shared" si="36"/>
        <v>0.318892602219747</v>
      </c>
      <c r="F788" s="185">
        <v>0</v>
      </c>
      <c r="G788" s="367">
        <f t="shared" si="37"/>
        <v>31966</v>
      </c>
      <c r="I788" s="185">
        <f t="shared" si="38"/>
        <v>31966</v>
      </c>
    </row>
    <row r="789" ht="36" customHeight="1" spans="1:9">
      <c r="A789" s="372" t="s">
        <v>762</v>
      </c>
      <c r="B789" s="378">
        <f>SUM(B790:B799)</f>
        <v>7566</v>
      </c>
      <c r="C789" s="376">
        <f>SUM(C790:C799)</f>
        <v>8015</v>
      </c>
      <c r="D789" s="375">
        <f t="shared" si="36"/>
        <v>0.0593444356330954</v>
      </c>
      <c r="F789" s="185">
        <v>0</v>
      </c>
      <c r="G789" s="367">
        <f t="shared" si="37"/>
        <v>8015</v>
      </c>
      <c r="I789" s="185">
        <f t="shared" si="38"/>
        <v>8015</v>
      </c>
    </row>
    <row r="790" ht="36" customHeight="1" spans="1:9">
      <c r="A790" s="377" t="s">
        <v>190</v>
      </c>
      <c r="B790" s="378">
        <v>3131</v>
      </c>
      <c r="C790" s="376">
        <v>2913</v>
      </c>
      <c r="D790" s="375">
        <f t="shared" si="36"/>
        <v>-0.0696263174704568</v>
      </c>
      <c r="F790" s="185">
        <v>2913.44</v>
      </c>
      <c r="G790" s="367">
        <f t="shared" si="37"/>
        <v>-0.440000000000055</v>
      </c>
      <c r="H790" s="185">
        <v>212</v>
      </c>
      <c r="I790" s="185">
        <f t="shared" si="38"/>
        <v>2913</v>
      </c>
    </row>
    <row r="791" ht="36" customHeight="1" spans="1:9">
      <c r="A791" s="381" t="s">
        <v>191</v>
      </c>
      <c r="B791" s="378"/>
      <c r="C791" s="376"/>
      <c r="D791" s="375" t="str">
        <f t="shared" si="36"/>
        <v/>
      </c>
      <c r="F791" s="185">
        <v>0</v>
      </c>
      <c r="G791" s="367">
        <f t="shared" si="37"/>
        <v>0</v>
      </c>
      <c r="I791" s="185">
        <f t="shared" si="38"/>
        <v>0</v>
      </c>
    </row>
    <row r="792" ht="36" customHeight="1" spans="1:9">
      <c r="A792" s="377" t="s">
        <v>192</v>
      </c>
      <c r="B792" s="378"/>
      <c r="C792" s="376"/>
      <c r="D792" s="375" t="str">
        <f t="shared" si="36"/>
        <v/>
      </c>
      <c r="F792" s="185">
        <v>0</v>
      </c>
      <c r="G792" s="367">
        <f t="shared" si="37"/>
        <v>0</v>
      </c>
      <c r="I792" s="185">
        <f t="shared" si="38"/>
        <v>0</v>
      </c>
    </row>
    <row r="793" ht="36" customHeight="1" spans="1:9">
      <c r="A793" s="377" t="s">
        <v>763</v>
      </c>
      <c r="B793" s="378">
        <v>220</v>
      </c>
      <c r="C793" s="376">
        <v>533</v>
      </c>
      <c r="D793" s="375">
        <f t="shared" si="36"/>
        <v>1.42272727272727</v>
      </c>
      <c r="F793" s="185">
        <v>533</v>
      </c>
      <c r="G793" s="367">
        <f t="shared" si="37"/>
        <v>0</v>
      </c>
      <c r="H793" s="185">
        <v>212</v>
      </c>
      <c r="I793" s="185">
        <f t="shared" si="38"/>
        <v>533</v>
      </c>
    </row>
    <row r="794" ht="36" customHeight="1" spans="1:9">
      <c r="A794" s="377" t="s">
        <v>764</v>
      </c>
      <c r="B794" s="378"/>
      <c r="C794" s="376"/>
      <c r="D794" s="375" t="str">
        <f t="shared" si="36"/>
        <v/>
      </c>
      <c r="F794" s="185">
        <v>0</v>
      </c>
      <c r="G794" s="367">
        <f t="shared" si="37"/>
        <v>0</v>
      </c>
      <c r="I794" s="185">
        <f t="shared" si="38"/>
        <v>0</v>
      </c>
    </row>
    <row r="795" ht="36" customHeight="1" spans="1:9">
      <c r="A795" s="377" t="s">
        <v>765</v>
      </c>
      <c r="B795" s="378"/>
      <c r="C795" s="376"/>
      <c r="D795" s="375" t="str">
        <f t="shared" si="36"/>
        <v/>
      </c>
      <c r="F795" s="185">
        <v>0</v>
      </c>
      <c r="G795" s="367">
        <f t="shared" si="37"/>
        <v>0</v>
      </c>
      <c r="I795" s="185">
        <f t="shared" si="38"/>
        <v>0</v>
      </c>
    </row>
    <row r="796" ht="36" customHeight="1" spans="1:9">
      <c r="A796" s="377" t="s">
        <v>766</v>
      </c>
      <c r="B796" s="378"/>
      <c r="C796" s="376"/>
      <c r="D796" s="375" t="str">
        <f t="shared" si="36"/>
        <v/>
      </c>
      <c r="F796" s="185">
        <v>0</v>
      </c>
      <c r="G796" s="367">
        <f t="shared" si="37"/>
        <v>0</v>
      </c>
      <c r="I796" s="185">
        <f t="shared" si="38"/>
        <v>0</v>
      </c>
    </row>
    <row r="797" ht="36" customHeight="1" spans="1:9">
      <c r="A797" s="377" t="s">
        <v>767</v>
      </c>
      <c r="B797" s="378"/>
      <c r="C797" s="376"/>
      <c r="D797" s="375" t="str">
        <f t="shared" si="36"/>
        <v/>
      </c>
      <c r="F797" s="185">
        <v>0</v>
      </c>
      <c r="G797" s="367">
        <f t="shared" si="37"/>
        <v>0</v>
      </c>
      <c r="I797" s="185">
        <f t="shared" si="38"/>
        <v>0</v>
      </c>
    </row>
    <row r="798" ht="36" customHeight="1" spans="1:9">
      <c r="A798" s="377" t="s">
        <v>768</v>
      </c>
      <c r="B798" s="378"/>
      <c r="C798" s="376"/>
      <c r="D798" s="375" t="str">
        <f t="shared" si="36"/>
        <v/>
      </c>
      <c r="F798" s="185">
        <v>0</v>
      </c>
      <c r="G798" s="367">
        <f t="shared" si="37"/>
        <v>0</v>
      </c>
      <c r="I798" s="185">
        <f t="shared" si="38"/>
        <v>0</v>
      </c>
    </row>
    <row r="799" ht="36" customHeight="1" spans="1:9">
      <c r="A799" s="377" t="s">
        <v>769</v>
      </c>
      <c r="B799" s="378">
        <v>4215</v>
      </c>
      <c r="C799" s="376">
        <v>4569</v>
      </c>
      <c r="D799" s="375">
        <f t="shared" si="36"/>
        <v>0.0839857651245552</v>
      </c>
      <c r="F799" s="185">
        <v>4568.85</v>
      </c>
      <c r="G799" s="367">
        <f t="shared" si="37"/>
        <v>0.149999999999636</v>
      </c>
      <c r="H799" s="185">
        <v>212</v>
      </c>
      <c r="I799" s="185">
        <f t="shared" si="38"/>
        <v>4569</v>
      </c>
    </row>
    <row r="800" ht="36" customHeight="1" spans="1:9">
      <c r="A800" s="372" t="s">
        <v>770</v>
      </c>
      <c r="B800" s="378"/>
      <c r="C800" s="376"/>
      <c r="D800" s="375" t="str">
        <f t="shared" si="36"/>
        <v/>
      </c>
      <c r="F800" s="185">
        <v>0</v>
      </c>
      <c r="G800" s="367">
        <f t="shared" si="37"/>
        <v>0</v>
      </c>
      <c r="I800" s="185">
        <f t="shared" si="38"/>
        <v>0</v>
      </c>
    </row>
    <row r="801" ht="36" customHeight="1" spans="1:9">
      <c r="A801" s="372" t="s">
        <v>771</v>
      </c>
      <c r="B801" s="378">
        <v>3475</v>
      </c>
      <c r="C801" s="376">
        <f>SUM(C802:C803)</f>
        <v>10770</v>
      </c>
      <c r="D801" s="375" t="str">
        <f t="shared" si="36"/>
        <v/>
      </c>
      <c r="F801" s="185">
        <v>0</v>
      </c>
      <c r="G801" s="367">
        <f t="shared" si="37"/>
        <v>10770</v>
      </c>
      <c r="I801" s="185">
        <f t="shared" si="38"/>
        <v>10770</v>
      </c>
    </row>
    <row r="802" ht="36" customHeight="1" spans="1:9">
      <c r="A802" s="380" t="s">
        <v>772</v>
      </c>
      <c r="B802" s="378"/>
      <c r="C802" s="376">
        <v>0</v>
      </c>
      <c r="D802" s="375" t="str">
        <f t="shared" si="36"/>
        <v/>
      </c>
      <c r="F802" s="185">
        <v>0</v>
      </c>
      <c r="G802" s="367">
        <f t="shared" si="37"/>
        <v>0</v>
      </c>
      <c r="I802" s="185">
        <f t="shared" si="38"/>
        <v>0</v>
      </c>
    </row>
    <row r="803" ht="36" customHeight="1" spans="1:9">
      <c r="A803" s="381" t="s">
        <v>773</v>
      </c>
      <c r="B803" s="378">
        <v>3475</v>
      </c>
      <c r="C803" s="376">
        <v>10770</v>
      </c>
      <c r="D803" s="375" t="str">
        <f t="shared" si="36"/>
        <v/>
      </c>
      <c r="F803" s="185">
        <f>10641.88-8975</f>
        <v>1666.88</v>
      </c>
      <c r="G803" s="367">
        <f t="shared" si="37"/>
        <v>9103.12</v>
      </c>
      <c r="H803" s="185">
        <v>212</v>
      </c>
      <c r="I803" s="185">
        <f t="shared" si="38"/>
        <v>10770</v>
      </c>
    </row>
    <row r="804" ht="36" customHeight="1" spans="1:9">
      <c r="A804" s="382" t="s">
        <v>774</v>
      </c>
      <c r="B804" s="378">
        <v>3466</v>
      </c>
      <c r="C804" s="376">
        <v>3899</v>
      </c>
      <c r="D804" s="375">
        <f t="shared" si="36"/>
        <v>0.124927870744374</v>
      </c>
      <c r="F804" s="185">
        <v>3898.89</v>
      </c>
      <c r="G804" s="367">
        <f t="shared" si="37"/>
        <v>0.110000000000127</v>
      </c>
      <c r="H804" s="185">
        <v>212</v>
      </c>
      <c r="I804" s="185">
        <f t="shared" si="38"/>
        <v>3899</v>
      </c>
    </row>
    <row r="805" ht="36" customHeight="1" spans="1:9">
      <c r="A805" s="382" t="s">
        <v>775</v>
      </c>
      <c r="B805" s="378"/>
      <c r="C805" s="376"/>
      <c r="D805" s="375" t="str">
        <f t="shared" si="36"/>
        <v/>
      </c>
      <c r="F805" s="185">
        <v>0</v>
      </c>
      <c r="G805" s="367">
        <f t="shared" si="37"/>
        <v>0</v>
      </c>
      <c r="I805" s="185">
        <f t="shared" si="38"/>
        <v>0</v>
      </c>
    </row>
    <row r="806" ht="36" customHeight="1" spans="1:9">
      <c r="A806" s="382" t="s">
        <v>776</v>
      </c>
      <c r="B806" s="378">
        <v>9730</v>
      </c>
      <c r="C806" s="376">
        <v>9282</v>
      </c>
      <c r="D806" s="375">
        <f t="shared" si="36"/>
        <v>-0.0460431654676259</v>
      </c>
      <c r="F806" s="185">
        <f>9280-7997</f>
        <v>1283</v>
      </c>
      <c r="G806" s="367">
        <f t="shared" si="37"/>
        <v>7999</v>
      </c>
      <c r="H806" s="185">
        <v>212</v>
      </c>
      <c r="I806" s="185">
        <f t="shared" si="38"/>
        <v>9282</v>
      </c>
    </row>
    <row r="807" ht="36" customHeight="1" spans="1:9">
      <c r="A807" s="372" t="s">
        <v>152</v>
      </c>
      <c r="B807" s="378">
        <f>SUM(B808,B834,B859,B887,B898,B905,B912,B915)</f>
        <v>59251</v>
      </c>
      <c r="C807" s="376">
        <f>SUM(C808,C834,C859,C887,C898,C905,C912,C915)</f>
        <v>51018</v>
      </c>
      <c r="D807" s="375">
        <f t="shared" si="36"/>
        <v>-0.13895124132926</v>
      </c>
      <c r="F807" s="185">
        <v>0</v>
      </c>
      <c r="G807" s="367">
        <f t="shared" si="37"/>
        <v>51018</v>
      </c>
      <c r="I807" s="185">
        <f t="shared" si="38"/>
        <v>51018</v>
      </c>
    </row>
    <row r="808" ht="36" customHeight="1" spans="1:9">
      <c r="A808" s="382" t="s">
        <v>777</v>
      </c>
      <c r="B808" s="378">
        <f>SUM(B809:B833)</f>
        <v>14357</v>
      </c>
      <c r="C808" s="376">
        <f>SUM(C809:C833)</f>
        <v>8912</v>
      </c>
      <c r="D808" s="375" t="str">
        <f t="shared" si="36"/>
        <v/>
      </c>
      <c r="F808" s="185">
        <v>0</v>
      </c>
      <c r="G808" s="367">
        <f t="shared" si="37"/>
        <v>8912</v>
      </c>
      <c r="I808" s="185">
        <f t="shared" si="38"/>
        <v>8912</v>
      </c>
    </row>
    <row r="809" ht="36" customHeight="1" spans="1:9">
      <c r="A809" s="377" t="s">
        <v>190</v>
      </c>
      <c r="B809" s="378">
        <v>276</v>
      </c>
      <c r="C809" s="376">
        <v>295</v>
      </c>
      <c r="D809" s="375">
        <f t="shared" si="36"/>
        <v>0.068840579710145</v>
      </c>
      <c r="F809" s="185">
        <v>294.71</v>
      </c>
      <c r="G809" s="367">
        <f t="shared" si="37"/>
        <v>0.29000000000002</v>
      </c>
      <c r="H809" s="185">
        <v>213</v>
      </c>
      <c r="I809" s="185">
        <f t="shared" si="38"/>
        <v>295</v>
      </c>
    </row>
    <row r="810" ht="36" customHeight="1" spans="1:9">
      <c r="A810" s="381" t="s">
        <v>191</v>
      </c>
      <c r="B810" s="378">
        <v>0</v>
      </c>
      <c r="C810" s="376"/>
      <c r="D810" s="375" t="str">
        <f t="shared" si="36"/>
        <v/>
      </c>
      <c r="F810" s="185">
        <v>0</v>
      </c>
      <c r="G810" s="367">
        <f t="shared" si="37"/>
        <v>0</v>
      </c>
      <c r="I810" s="185">
        <f t="shared" si="38"/>
        <v>0</v>
      </c>
    </row>
    <row r="811" ht="36" customHeight="1" spans="1:9">
      <c r="A811" s="381" t="s">
        <v>192</v>
      </c>
      <c r="B811" s="378"/>
      <c r="C811" s="376"/>
      <c r="D811" s="375" t="str">
        <f t="shared" si="36"/>
        <v/>
      </c>
      <c r="F811" s="185">
        <v>0</v>
      </c>
      <c r="G811" s="367">
        <f t="shared" si="37"/>
        <v>0</v>
      </c>
      <c r="I811" s="185">
        <f t="shared" si="38"/>
        <v>0</v>
      </c>
    </row>
    <row r="812" ht="36" customHeight="1" spans="1:9">
      <c r="A812" s="377" t="s">
        <v>199</v>
      </c>
      <c r="B812" s="378">
        <v>3309</v>
      </c>
      <c r="C812" s="376">
        <v>3389</v>
      </c>
      <c r="D812" s="375">
        <f t="shared" si="36"/>
        <v>0.024176488365065</v>
      </c>
      <c r="F812" s="185">
        <v>3389.34</v>
      </c>
      <c r="G812" s="367">
        <f t="shared" si="37"/>
        <v>-0.340000000000146</v>
      </c>
      <c r="H812" s="185">
        <v>213</v>
      </c>
      <c r="I812" s="185">
        <f t="shared" si="38"/>
        <v>3389</v>
      </c>
    </row>
    <row r="813" ht="36" customHeight="1" spans="1:9">
      <c r="A813" s="377" t="s">
        <v>778</v>
      </c>
      <c r="B813" s="378"/>
      <c r="C813" s="376"/>
      <c r="D813" s="375" t="str">
        <f t="shared" si="36"/>
        <v/>
      </c>
      <c r="F813" s="185">
        <v>0</v>
      </c>
      <c r="G813" s="367">
        <f t="shared" si="37"/>
        <v>0</v>
      </c>
      <c r="I813" s="185">
        <f t="shared" si="38"/>
        <v>0</v>
      </c>
    </row>
    <row r="814" ht="36" customHeight="1" spans="1:9">
      <c r="A814" s="377" t="s">
        <v>779</v>
      </c>
      <c r="B814" s="378">
        <v>203</v>
      </c>
      <c r="C814" s="376">
        <v>2</v>
      </c>
      <c r="D814" s="375" t="str">
        <f t="shared" si="36"/>
        <v/>
      </c>
      <c r="F814" s="185">
        <v>0</v>
      </c>
      <c r="G814" s="367">
        <f t="shared" si="37"/>
        <v>2</v>
      </c>
      <c r="H814" s="185">
        <v>213</v>
      </c>
      <c r="I814" s="185">
        <f t="shared" si="38"/>
        <v>2</v>
      </c>
    </row>
    <row r="815" ht="36" customHeight="1" spans="1:9">
      <c r="A815" s="377" t="s">
        <v>780</v>
      </c>
      <c r="B815" s="378"/>
      <c r="C815" s="376">
        <v>105</v>
      </c>
      <c r="D815" s="375" t="str">
        <f t="shared" si="36"/>
        <v/>
      </c>
      <c r="F815" s="185">
        <v>10</v>
      </c>
      <c r="G815" s="367">
        <f t="shared" si="37"/>
        <v>95</v>
      </c>
      <c r="H815" s="185">
        <v>213</v>
      </c>
      <c r="I815" s="185">
        <f t="shared" si="38"/>
        <v>105</v>
      </c>
    </row>
    <row r="816" ht="36" customHeight="1" spans="1:9">
      <c r="A816" s="377" t="s">
        <v>781</v>
      </c>
      <c r="B816" s="378">
        <v>10</v>
      </c>
      <c r="C816" s="376"/>
      <c r="D816" s="375" t="str">
        <f t="shared" si="36"/>
        <v/>
      </c>
      <c r="F816" s="185">
        <v>0</v>
      </c>
      <c r="G816" s="367">
        <f t="shared" si="37"/>
        <v>0</v>
      </c>
      <c r="I816" s="185">
        <f t="shared" si="38"/>
        <v>0</v>
      </c>
    </row>
    <row r="817" ht="36" customHeight="1" spans="1:9">
      <c r="A817" s="377" t="s">
        <v>782</v>
      </c>
      <c r="B817" s="378"/>
      <c r="C817" s="376"/>
      <c r="D817" s="375" t="str">
        <f t="shared" si="36"/>
        <v/>
      </c>
      <c r="F817" s="185">
        <v>0</v>
      </c>
      <c r="G817" s="367">
        <f t="shared" si="37"/>
        <v>0</v>
      </c>
      <c r="I817" s="185">
        <f t="shared" si="38"/>
        <v>0</v>
      </c>
    </row>
    <row r="818" ht="36" customHeight="1" spans="1:9">
      <c r="A818" s="377" t="s">
        <v>783</v>
      </c>
      <c r="B818" s="378"/>
      <c r="C818" s="376"/>
      <c r="D818" s="375" t="str">
        <f t="shared" si="36"/>
        <v/>
      </c>
      <c r="F818" s="185">
        <v>0</v>
      </c>
      <c r="G818" s="367">
        <f t="shared" si="37"/>
        <v>0</v>
      </c>
      <c r="I818" s="185">
        <f t="shared" si="38"/>
        <v>0</v>
      </c>
    </row>
    <row r="819" ht="36" customHeight="1" spans="1:9">
      <c r="A819" s="377" t="s">
        <v>784</v>
      </c>
      <c r="B819" s="378"/>
      <c r="C819" s="376"/>
      <c r="D819" s="375" t="str">
        <f t="shared" si="36"/>
        <v/>
      </c>
      <c r="F819" s="185">
        <v>0</v>
      </c>
      <c r="G819" s="367">
        <f t="shared" si="37"/>
        <v>0</v>
      </c>
      <c r="I819" s="185">
        <f t="shared" si="38"/>
        <v>0</v>
      </c>
    </row>
    <row r="820" ht="36" customHeight="1" spans="1:9">
      <c r="A820" s="377" t="s">
        <v>785</v>
      </c>
      <c r="B820" s="378"/>
      <c r="C820" s="376">
        <v>10</v>
      </c>
      <c r="D820" s="375" t="str">
        <f t="shared" si="36"/>
        <v/>
      </c>
      <c r="F820" s="185">
        <v>10</v>
      </c>
      <c r="G820" s="367">
        <f t="shared" si="37"/>
        <v>0</v>
      </c>
      <c r="H820" s="185">
        <v>213</v>
      </c>
      <c r="I820" s="185">
        <f t="shared" si="38"/>
        <v>10</v>
      </c>
    </row>
    <row r="821" ht="36" customHeight="1" spans="1:9">
      <c r="A821" s="377" t="s">
        <v>786</v>
      </c>
      <c r="B821" s="378"/>
      <c r="C821" s="376">
        <v>6</v>
      </c>
      <c r="D821" s="375" t="str">
        <f t="shared" si="36"/>
        <v/>
      </c>
      <c r="F821" s="185">
        <v>0</v>
      </c>
      <c r="G821" s="367">
        <f t="shared" si="37"/>
        <v>6</v>
      </c>
      <c r="H821" s="185">
        <v>213</v>
      </c>
      <c r="I821" s="185">
        <f t="shared" si="38"/>
        <v>6</v>
      </c>
    </row>
    <row r="822" ht="36" customHeight="1" spans="1:9">
      <c r="A822" s="377" t="s">
        <v>787</v>
      </c>
      <c r="B822" s="378"/>
      <c r="C822" s="376"/>
      <c r="D822" s="375" t="str">
        <f t="shared" si="36"/>
        <v/>
      </c>
      <c r="F822" s="185">
        <v>0</v>
      </c>
      <c r="G822" s="367">
        <f t="shared" si="37"/>
        <v>0</v>
      </c>
      <c r="I822" s="185">
        <f t="shared" si="38"/>
        <v>0</v>
      </c>
    </row>
    <row r="823" ht="36" customHeight="1" spans="1:9">
      <c r="A823" s="377" t="s">
        <v>788</v>
      </c>
      <c r="B823" s="378"/>
      <c r="C823" s="376"/>
      <c r="D823" s="375" t="str">
        <f t="shared" si="36"/>
        <v/>
      </c>
      <c r="F823" s="185">
        <v>0</v>
      </c>
      <c r="G823" s="367">
        <f t="shared" si="37"/>
        <v>0</v>
      </c>
      <c r="I823" s="185">
        <f t="shared" si="38"/>
        <v>0</v>
      </c>
    </row>
    <row r="824" ht="36" customHeight="1" spans="1:9">
      <c r="A824" s="377" t="s">
        <v>789</v>
      </c>
      <c r="B824" s="378">
        <v>229</v>
      </c>
      <c r="C824" s="376">
        <v>250</v>
      </c>
      <c r="D824" s="375">
        <f t="shared" si="36"/>
        <v>0.0917030567685591</v>
      </c>
      <c r="F824" s="185">
        <v>150</v>
      </c>
      <c r="G824" s="367">
        <f t="shared" si="37"/>
        <v>100</v>
      </c>
      <c r="H824" s="185">
        <v>213</v>
      </c>
      <c r="I824" s="185">
        <f t="shared" si="38"/>
        <v>250</v>
      </c>
    </row>
    <row r="825" ht="36" customHeight="1" spans="1:9">
      <c r="A825" s="377" t="s">
        <v>790</v>
      </c>
      <c r="B825" s="378">
        <v>300</v>
      </c>
      <c r="C825" s="376">
        <v>0</v>
      </c>
      <c r="D825" s="375" t="str">
        <f t="shared" si="36"/>
        <v/>
      </c>
      <c r="F825" s="185">
        <v>0</v>
      </c>
      <c r="G825" s="367">
        <f t="shared" si="37"/>
        <v>0</v>
      </c>
      <c r="I825" s="185">
        <f t="shared" si="38"/>
        <v>0</v>
      </c>
    </row>
    <row r="826" ht="36" customHeight="1" spans="1:9">
      <c r="A826" s="377" t="s">
        <v>791</v>
      </c>
      <c r="B826" s="378"/>
      <c r="C826" s="376"/>
      <c r="D826" s="375" t="str">
        <f t="shared" si="36"/>
        <v/>
      </c>
      <c r="F826" s="185">
        <v>0</v>
      </c>
      <c r="G826" s="367">
        <f t="shared" si="37"/>
        <v>0</v>
      </c>
      <c r="I826" s="185">
        <f t="shared" si="38"/>
        <v>0</v>
      </c>
    </row>
    <row r="827" ht="36" customHeight="1" spans="1:9">
      <c r="A827" s="377" t="s">
        <v>792</v>
      </c>
      <c r="B827" s="378"/>
      <c r="C827" s="376">
        <v>526</v>
      </c>
      <c r="D827" s="375" t="str">
        <f t="shared" si="36"/>
        <v/>
      </c>
      <c r="F827" s="185">
        <v>0</v>
      </c>
      <c r="G827" s="367">
        <f t="shared" si="37"/>
        <v>526</v>
      </c>
      <c r="H827" s="185">
        <v>213</v>
      </c>
      <c r="I827" s="185">
        <f t="shared" si="38"/>
        <v>526</v>
      </c>
    </row>
    <row r="828" ht="36" customHeight="1" spans="1:9">
      <c r="A828" s="377" t="s">
        <v>793</v>
      </c>
      <c r="B828" s="378"/>
      <c r="C828" s="376">
        <v>839</v>
      </c>
      <c r="D828" s="375" t="str">
        <f t="shared" si="36"/>
        <v/>
      </c>
      <c r="F828" s="185">
        <v>0</v>
      </c>
      <c r="G828" s="367">
        <f t="shared" si="37"/>
        <v>839</v>
      </c>
      <c r="H828" s="185">
        <v>213</v>
      </c>
      <c r="I828" s="185">
        <f t="shared" si="38"/>
        <v>839</v>
      </c>
    </row>
    <row r="829" ht="36" customHeight="1" spans="1:9">
      <c r="A829" s="377" t="s">
        <v>794</v>
      </c>
      <c r="B829" s="378"/>
      <c r="C829" s="376"/>
      <c r="D829" s="375" t="str">
        <f t="shared" si="36"/>
        <v/>
      </c>
      <c r="F829" s="185">
        <v>0</v>
      </c>
      <c r="G829" s="367">
        <f t="shared" si="37"/>
        <v>0</v>
      </c>
      <c r="I829" s="185">
        <f t="shared" si="38"/>
        <v>0</v>
      </c>
    </row>
    <row r="830" ht="36" customHeight="1" spans="1:9">
      <c r="A830" s="377" t="s">
        <v>795</v>
      </c>
      <c r="B830" s="378"/>
      <c r="C830" s="376"/>
      <c r="D830" s="375" t="str">
        <f t="shared" si="36"/>
        <v/>
      </c>
      <c r="F830" s="185">
        <v>0</v>
      </c>
      <c r="G830" s="367">
        <f t="shared" si="37"/>
        <v>0</v>
      </c>
      <c r="I830" s="185">
        <f t="shared" si="38"/>
        <v>0</v>
      </c>
    </row>
    <row r="831" ht="36" customHeight="1" spans="1:9">
      <c r="A831" s="377" t="s">
        <v>796</v>
      </c>
      <c r="B831" s="378">
        <v>130</v>
      </c>
      <c r="C831" s="376">
        <v>3</v>
      </c>
      <c r="D831" s="375" t="str">
        <f t="shared" si="36"/>
        <v/>
      </c>
      <c r="F831" s="185">
        <v>0</v>
      </c>
      <c r="G831" s="367">
        <f t="shared" si="37"/>
        <v>3</v>
      </c>
      <c r="H831" s="185">
        <v>213</v>
      </c>
      <c r="I831" s="185">
        <f t="shared" si="38"/>
        <v>3</v>
      </c>
    </row>
    <row r="832" ht="36" customHeight="1" spans="1:9">
      <c r="A832" s="383" t="s">
        <v>797</v>
      </c>
      <c r="B832" s="378">
        <v>1700</v>
      </c>
      <c r="C832" s="376">
        <v>3000</v>
      </c>
      <c r="D832" s="375">
        <f t="shared" si="36"/>
        <v>0.764705882352941</v>
      </c>
      <c r="F832" s="185">
        <v>0</v>
      </c>
      <c r="G832" s="367">
        <f t="shared" si="37"/>
        <v>3000</v>
      </c>
      <c r="H832" s="185">
        <v>213</v>
      </c>
      <c r="I832" s="185">
        <f t="shared" si="38"/>
        <v>3000</v>
      </c>
    </row>
    <row r="833" ht="36" customHeight="1" spans="1:9">
      <c r="A833" s="377" t="s">
        <v>798</v>
      </c>
      <c r="B833" s="378">
        <v>8200</v>
      </c>
      <c r="C833" s="376">
        <v>487</v>
      </c>
      <c r="D833" s="375" t="str">
        <f t="shared" si="36"/>
        <v/>
      </c>
      <c r="F833" s="185">
        <v>0</v>
      </c>
      <c r="G833" s="367">
        <f t="shared" si="37"/>
        <v>487</v>
      </c>
      <c r="H833" s="185">
        <v>213</v>
      </c>
      <c r="I833" s="185">
        <f t="shared" si="38"/>
        <v>487</v>
      </c>
    </row>
    <row r="834" ht="36" customHeight="1" spans="1:9">
      <c r="A834" s="372" t="s">
        <v>799</v>
      </c>
      <c r="B834" s="378">
        <f>SUM(B835:B858)</f>
        <v>6117</v>
      </c>
      <c r="C834" s="376">
        <f>SUM(C835:C858)</f>
        <v>7051</v>
      </c>
      <c r="D834" s="375">
        <f t="shared" si="36"/>
        <v>0.152689226745137</v>
      </c>
      <c r="F834" s="185">
        <v>0</v>
      </c>
      <c r="G834" s="367">
        <f t="shared" si="37"/>
        <v>7051</v>
      </c>
      <c r="I834" s="185">
        <f t="shared" si="38"/>
        <v>7051</v>
      </c>
    </row>
    <row r="835" ht="36" customHeight="1" spans="1:9">
      <c r="A835" s="377" t="s">
        <v>190</v>
      </c>
      <c r="B835" s="378">
        <v>219</v>
      </c>
      <c r="C835" s="376">
        <v>211</v>
      </c>
      <c r="D835" s="375">
        <f t="shared" si="36"/>
        <v>-0.0365296803652968</v>
      </c>
      <c r="F835" s="185">
        <v>211.24</v>
      </c>
      <c r="G835" s="367">
        <f t="shared" si="37"/>
        <v>-0.240000000000009</v>
      </c>
      <c r="H835" s="185">
        <v>213</v>
      </c>
      <c r="I835" s="185">
        <f t="shared" si="38"/>
        <v>211</v>
      </c>
    </row>
    <row r="836" ht="36" customHeight="1" spans="1:9">
      <c r="A836" s="377" t="s">
        <v>191</v>
      </c>
      <c r="B836" s="378"/>
      <c r="C836" s="376"/>
      <c r="D836" s="375" t="str">
        <f t="shared" ref="D836:D899" si="39">IF(B836&lt;&gt;0,IF((C836/B836-1)&lt;-30%,"",IF((C836/B836-1)&gt;150%,"",C836/B836-1)),"")</f>
        <v/>
      </c>
      <c r="F836" s="185">
        <v>0</v>
      </c>
      <c r="G836" s="367">
        <f t="shared" ref="G836:G899" si="40">C836-F836</f>
        <v>0</v>
      </c>
      <c r="I836" s="185">
        <f t="shared" ref="I836:I899" si="41">F836+G836</f>
        <v>0</v>
      </c>
    </row>
    <row r="837" ht="36" customHeight="1" spans="1:9">
      <c r="A837" s="377" t="s">
        <v>192</v>
      </c>
      <c r="B837" s="378"/>
      <c r="C837" s="376"/>
      <c r="D837" s="375" t="str">
        <f t="shared" si="39"/>
        <v/>
      </c>
      <c r="F837" s="185">
        <v>0</v>
      </c>
      <c r="G837" s="367">
        <f t="shared" si="40"/>
        <v>0</v>
      </c>
      <c r="I837" s="185">
        <f t="shared" si="41"/>
        <v>0</v>
      </c>
    </row>
    <row r="838" ht="36" customHeight="1" spans="1:9">
      <c r="A838" s="377" t="s">
        <v>800</v>
      </c>
      <c r="B838" s="378">
        <v>1155</v>
      </c>
      <c r="C838" s="376">
        <v>1299</v>
      </c>
      <c r="D838" s="375">
        <f t="shared" si="39"/>
        <v>0.124675324675325</v>
      </c>
      <c r="F838" s="185">
        <v>1298.89</v>
      </c>
      <c r="G838" s="367">
        <f t="shared" si="40"/>
        <v>0.1099999999999</v>
      </c>
      <c r="H838" s="185">
        <v>213</v>
      </c>
      <c r="I838" s="185">
        <f t="shared" si="41"/>
        <v>1299</v>
      </c>
    </row>
    <row r="839" ht="36" customHeight="1" spans="1:9">
      <c r="A839" s="377" t="s">
        <v>801</v>
      </c>
      <c r="B839" s="378"/>
      <c r="C839" s="376">
        <v>0</v>
      </c>
      <c r="D839" s="375" t="str">
        <f t="shared" si="39"/>
        <v/>
      </c>
      <c r="F839" s="185">
        <v>0</v>
      </c>
      <c r="G839" s="367">
        <f t="shared" si="40"/>
        <v>0</v>
      </c>
      <c r="I839" s="185">
        <f t="shared" si="41"/>
        <v>0</v>
      </c>
    </row>
    <row r="840" ht="36" customHeight="1" spans="1:9">
      <c r="A840" s="377" t="s">
        <v>802</v>
      </c>
      <c r="B840" s="378"/>
      <c r="C840" s="376"/>
      <c r="D840" s="375" t="str">
        <f t="shared" si="39"/>
        <v/>
      </c>
      <c r="F840" s="185">
        <v>0</v>
      </c>
      <c r="G840" s="367">
        <f t="shared" si="40"/>
        <v>0</v>
      </c>
      <c r="I840" s="185">
        <f t="shared" si="41"/>
        <v>0</v>
      </c>
    </row>
    <row r="841" ht="36" customHeight="1" spans="1:9">
      <c r="A841" s="377" t="s">
        <v>803</v>
      </c>
      <c r="B841" s="378"/>
      <c r="C841" s="376"/>
      <c r="D841" s="375" t="str">
        <f t="shared" si="39"/>
        <v/>
      </c>
      <c r="F841" s="185">
        <v>0</v>
      </c>
      <c r="G841" s="367">
        <f t="shared" si="40"/>
        <v>0</v>
      </c>
      <c r="I841" s="185">
        <f t="shared" si="41"/>
        <v>0</v>
      </c>
    </row>
    <row r="842" ht="36" customHeight="1" spans="1:9">
      <c r="A842" s="377" t="s">
        <v>804</v>
      </c>
      <c r="B842" s="378"/>
      <c r="C842" s="376">
        <v>1229</v>
      </c>
      <c r="D842" s="375" t="str">
        <f t="shared" si="39"/>
        <v/>
      </c>
      <c r="F842" s="185">
        <v>0</v>
      </c>
      <c r="G842" s="367">
        <f t="shared" si="40"/>
        <v>1229</v>
      </c>
      <c r="H842" s="185">
        <v>213</v>
      </c>
      <c r="I842" s="185">
        <f t="shared" si="41"/>
        <v>1229</v>
      </c>
    </row>
    <row r="843" ht="36" customHeight="1" spans="1:9">
      <c r="A843" s="377" t="s">
        <v>805</v>
      </c>
      <c r="B843" s="378"/>
      <c r="C843" s="376"/>
      <c r="D843" s="375" t="str">
        <f t="shared" si="39"/>
        <v/>
      </c>
      <c r="F843" s="185">
        <v>0</v>
      </c>
      <c r="G843" s="367">
        <f t="shared" si="40"/>
        <v>0</v>
      </c>
      <c r="I843" s="185">
        <f t="shared" si="41"/>
        <v>0</v>
      </c>
    </row>
    <row r="844" ht="36" customHeight="1" spans="1:9">
      <c r="A844" s="377" t="s">
        <v>806</v>
      </c>
      <c r="B844" s="378"/>
      <c r="C844" s="376"/>
      <c r="D844" s="375" t="str">
        <f t="shared" si="39"/>
        <v/>
      </c>
      <c r="F844" s="185">
        <v>0</v>
      </c>
      <c r="G844" s="367">
        <f t="shared" si="40"/>
        <v>0</v>
      </c>
      <c r="I844" s="185">
        <f t="shared" si="41"/>
        <v>0</v>
      </c>
    </row>
    <row r="845" ht="36" customHeight="1" spans="1:9">
      <c r="A845" s="377" t="s">
        <v>807</v>
      </c>
      <c r="B845" s="378"/>
      <c r="C845" s="376"/>
      <c r="D845" s="375" t="str">
        <f t="shared" si="39"/>
        <v/>
      </c>
      <c r="F845" s="185">
        <v>0</v>
      </c>
      <c r="G845" s="367">
        <f t="shared" si="40"/>
        <v>0</v>
      </c>
      <c r="I845" s="185">
        <f t="shared" si="41"/>
        <v>0</v>
      </c>
    </row>
    <row r="846" ht="36" customHeight="1" spans="1:9">
      <c r="A846" s="377" t="s">
        <v>808</v>
      </c>
      <c r="B846" s="378">
        <v>400</v>
      </c>
      <c r="C846" s="376">
        <v>476</v>
      </c>
      <c r="D846" s="375">
        <f t="shared" si="39"/>
        <v>0.19</v>
      </c>
      <c r="F846" s="185">
        <v>471.46</v>
      </c>
      <c r="G846" s="367">
        <f t="shared" si="40"/>
        <v>4.54000000000002</v>
      </c>
      <c r="H846" s="185">
        <v>213</v>
      </c>
      <c r="I846" s="185">
        <f t="shared" si="41"/>
        <v>476</v>
      </c>
    </row>
    <row r="847" ht="36" customHeight="1" spans="1:9">
      <c r="A847" s="377" t="s">
        <v>809</v>
      </c>
      <c r="B847" s="378"/>
      <c r="C847" s="376"/>
      <c r="D847" s="375" t="str">
        <f t="shared" si="39"/>
        <v/>
      </c>
      <c r="F847" s="185">
        <v>0</v>
      </c>
      <c r="G847" s="367">
        <f t="shared" si="40"/>
        <v>0</v>
      </c>
      <c r="I847" s="185">
        <f t="shared" si="41"/>
        <v>0</v>
      </c>
    </row>
    <row r="848" ht="36" customHeight="1" spans="1:9">
      <c r="A848" s="377" t="s">
        <v>810</v>
      </c>
      <c r="B848" s="378"/>
      <c r="C848" s="376"/>
      <c r="D848" s="375" t="str">
        <f t="shared" si="39"/>
        <v/>
      </c>
      <c r="F848" s="185">
        <v>0</v>
      </c>
      <c r="G848" s="367">
        <f t="shared" si="40"/>
        <v>0</v>
      </c>
      <c r="I848" s="185">
        <f t="shared" si="41"/>
        <v>0</v>
      </c>
    </row>
    <row r="849" ht="36" customHeight="1" spans="1:9">
      <c r="A849" s="377" t="s">
        <v>811</v>
      </c>
      <c r="B849" s="378"/>
      <c r="C849" s="376"/>
      <c r="D849" s="375" t="str">
        <f t="shared" si="39"/>
        <v/>
      </c>
      <c r="F849" s="185">
        <v>0</v>
      </c>
      <c r="G849" s="367">
        <f t="shared" si="40"/>
        <v>0</v>
      </c>
      <c r="I849" s="185">
        <f t="shared" si="41"/>
        <v>0</v>
      </c>
    </row>
    <row r="850" ht="36" customHeight="1" spans="1:9">
      <c r="A850" s="377" t="s">
        <v>812</v>
      </c>
      <c r="B850" s="378"/>
      <c r="C850" s="376"/>
      <c r="D850" s="375" t="str">
        <f t="shared" si="39"/>
        <v/>
      </c>
      <c r="F850" s="185">
        <v>0</v>
      </c>
      <c r="G850" s="367">
        <f t="shared" si="40"/>
        <v>0</v>
      </c>
      <c r="I850" s="185">
        <f t="shared" si="41"/>
        <v>0</v>
      </c>
    </row>
    <row r="851" ht="36" customHeight="1" spans="1:9">
      <c r="A851" s="377" t="s">
        <v>813</v>
      </c>
      <c r="B851" s="378"/>
      <c r="C851" s="376"/>
      <c r="D851" s="375" t="str">
        <f t="shared" si="39"/>
        <v/>
      </c>
      <c r="F851" s="185">
        <v>0</v>
      </c>
      <c r="G851" s="367">
        <f t="shared" si="40"/>
        <v>0</v>
      </c>
      <c r="I851" s="185">
        <f t="shared" si="41"/>
        <v>0</v>
      </c>
    </row>
    <row r="852" ht="36" customHeight="1" spans="1:9">
      <c r="A852" s="377" t="s">
        <v>814</v>
      </c>
      <c r="B852" s="378"/>
      <c r="C852" s="376">
        <v>64</v>
      </c>
      <c r="D852" s="375" t="str">
        <f t="shared" si="39"/>
        <v/>
      </c>
      <c r="F852" s="185">
        <v>0</v>
      </c>
      <c r="G852" s="367">
        <f t="shared" si="40"/>
        <v>64</v>
      </c>
      <c r="H852" s="185">
        <v>213</v>
      </c>
      <c r="I852" s="185">
        <f t="shared" si="41"/>
        <v>64</v>
      </c>
    </row>
    <row r="853" ht="36" customHeight="1" spans="1:9">
      <c r="A853" s="377" t="s">
        <v>815</v>
      </c>
      <c r="B853" s="378"/>
      <c r="C853" s="376"/>
      <c r="D853" s="375" t="str">
        <f t="shared" si="39"/>
        <v/>
      </c>
      <c r="F853" s="185">
        <v>0</v>
      </c>
      <c r="G853" s="367">
        <f t="shared" si="40"/>
        <v>0</v>
      </c>
      <c r="I853" s="185">
        <f t="shared" si="41"/>
        <v>0</v>
      </c>
    </row>
    <row r="854" ht="36" customHeight="1" spans="1:9">
      <c r="A854" s="377" t="s">
        <v>816</v>
      </c>
      <c r="B854" s="378">
        <v>79</v>
      </c>
      <c r="C854" s="376">
        <v>110</v>
      </c>
      <c r="D854" s="375">
        <f t="shared" si="39"/>
        <v>0.392405063291139</v>
      </c>
      <c r="F854" s="185">
        <v>84</v>
      </c>
      <c r="G854" s="367">
        <f t="shared" si="40"/>
        <v>26</v>
      </c>
      <c r="H854" s="185">
        <v>213</v>
      </c>
      <c r="I854" s="185">
        <f t="shared" si="41"/>
        <v>110</v>
      </c>
    </row>
    <row r="855" ht="36" customHeight="1" spans="1:9">
      <c r="A855" s="377" t="s">
        <v>817</v>
      </c>
      <c r="B855" s="378"/>
      <c r="C855" s="376"/>
      <c r="D855" s="375" t="str">
        <f t="shared" si="39"/>
        <v/>
      </c>
      <c r="F855" s="185">
        <v>0</v>
      </c>
      <c r="G855" s="367">
        <f t="shared" si="40"/>
        <v>0</v>
      </c>
      <c r="I855" s="185">
        <f t="shared" si="41"/>
        <v>0</v>
      </c>
    </row>
    <row r="856" ht="36" customHeight="1" spans="1:9">
      <c r="A856" s="377" t="s">
        <v>818</v>
      </c>
      <c r="B856" s="378"/>
      <c r="C856" s="376"/>
      <c r="D856" s="375" t="str">
        <f t="shared" si="39"/>
        <v/>
      </c>
      <c r="F856" s="185">
        <v>0</v>
      </c>
      <c r="G856" s="367">
        <f t="shared" si="40"/>
        <v>0</v>
      </c>
      <c r="I856" s="185">
        <f t="shared" si="41"/>
        <v>0</v>
      </c>
    </row>
    <row r="857" ht="36" customHeight="1" spans="1:9">
      <c r="A857" s="377" t="s">
        <v>784</v>
      </c>
      <c r="B857" s="378"/>
      <c r="C857" s="376"/>
      <c r="D857" s="375" t="str">
        <f t="shared" si="39"/>
        <v/>
      </c>
      <c r="F857" s="185">
        <v>0</v>
      </c>
      <c r="G857" s="367">
        <f t="shared" si="40"/>
        <v>0</v>
      </c>
      <c r="I857" s="185">
        <f t="shared" si="41"/>
        <v>0</v>
      </c>
    </row>
    <row r="858" ht="36" customHeight="1" spans="1:9">
      <c r="A858" s="377" t="s">
        <v>819</v>
      </c>
      <c r="B858" s="378">
        <v>4264</v>
      </c>
      <c r="C858" s="376">
        <v>3662</v>
      </c>
      <c r="D858" s="375">
        <f t="shared" si="39"/>
        <v>-0.141181988742964</v>
      </c>
      <c r="F858" s="185">
        <v>627.84</v>
      </c>
      <c r="G858" s="367">
        <f t="shared" si="40"/>
        <v>3034.16</v>
      </c>
      <c r="H858" s="185">
        <v>213</v>
      </c>
      <c r="I858" s="185">
        <f t="shared" si="41"/>
        <v>3662</v>
      </c>
    </row>
    <row r="859" ht="36" customHeight="1" spans="1:9">
      <c r="A859" s="372" t="s">
        <v>820</v>
      </c>
      <c r="B859" s="378">
        <f>SUM(B860:B886)</f>
        <v>7902</v>
      </c>
      <c r="C859" s="376">
        <f>SUM(C860:C886)</f>
        <v>11503</v>
      </c>
      <c r="D859" s="375">
        <f t="shared" si="39"/>
        <v>0.45570741584409</v>
      </c>
      <c r="F859" s="185">
        <v>0</v>
      </c>
      <c r="G859" s="367">
        <f t="shared" si="40"/>
        <v>11503</v>
      </c>
      <c r="I859" s="185">
        <f t="shared" si="41"/>
        <v>11503</v>
      </c>
    </row>
    <row r="860" ht="36" customHeight="1" spans="1:9">
      <c r="A860" s="381" t="s">
        <v>190</v>
      </c>
      <c r="B860" s="378">
        <v>168</v>
      </c>
      <c r="C860" s="376">
        <v>198</v>
      </c>
      <c r="D860" s="375">
        <f t="shared" si="39"/>
        <v>0.178571428571429</v>
      </c>
      <c r="F860" s="185">
        <v>198.02</v>
      </c>
      <c r="G860" s="367">
        <f t="shared" si="40"/>
        <v>-0.0200000000000102</v>
      </c>
      <c r="H860" s="185">
        <v>213</v>
      </c>
      <c r="I860" s="185">
        <f t="shared" si="41"/>
        <v>198</v>
      </c>
    </row>
    <row r="861" ht="36" customHeight="1" spans="1:9">
      <c r="A861" s="377" t="s">
        <v>191</v>
      </c>
      <c r="B861" s="378"/>
      <c r="C861" s="376"/>
      <c r="D861" s="375" t="str">
        <f t="shared" si="39"/>
        <v/>
      </c>
      <c r="F861" s="185">
        <v>0</v>
      </c>
      <c r="G861" s="367">
        <f t="shared" si="40"/>
        <v>0</v>
      </c>
      <c r="I861" s="185">
        <f t="shared" si="41"/>
        <v>0</v>
      </c>
    </row>
    <row r="862" ht="36" customHeight="1" spans="1:9">
      <c r="A862" s="377" t="s">
        <v>192</v>
      </c>
      <c r="B862" s="378"/>
      <c r="C862" s="376"/>
      <c r="D862" s="375" t="str">
        <f t="shared" si="39"/>
        <v/>
      </c>
      <c r="F862" s="185">
        <v>0</v>
      </c>
      <c r="G862" s="367">
        <f t="shared" si="40"/>
        <v>0</v>
      </c>
      <c r="I862" s="185">
        <f t="shared" si="41"/>
        <v>0</v>
      </c>
    </row>
    <row r="863" ht="36" customHeight="1" spans="1:9">
      <c r="A863" s="377" t="s">
        <v>821</v>
      </c>
      <c r="B863" s="378">
        <v>1098</v>
      </c>
      <c r="C863" s="376">
        <v>1129</v>
      </c>
      <c r="D863" s="375">
        <f t="shared" si="39"/>
        <v>0.0282331511839709</v>
      </c>
      <c r="F863" s="185">
        <v>1129.15</v>
      </c>
      <c r="G863" s="367">
        <f t="shared" si="40"/>
        <v>-0.150000000000091</v>
      </c>
      <c r="H863" s="185">
        <v>213</v>
      </c>
      <c r="I863" s="185">
        <f t="shared" si="41"/>
        <v>1129</v>
      </c>
    </row>
    <row r="864" ht="36" customHeight="1" spans="1:9">
      <c r="A864" s="377" t="s">
        <v>822</v>
      </c>
      <c r="B864" s="378">
        <v>2211</v>
      </c>
      <c r="C864" s="376">
        <v>7607</v>
      </c>
      <c r="D864" s="375" t="str">
        <f t="shared" si="39"/>
        <v/>
      </c>
      <c r="F864" s="185">
        <v>0</v>
      </c>
      <c r="G864" s="367">
        <f t="shared" si="40"/>
        <v>7607</v>
      </c>
      <c r="H864" s="185">
        <v>213</v>
      </c>
      <c r="I864" s="185">
        <f t="shared" si="41"/>
        <v>7607</v>
      </c>
    </row>
    <row r="865" ht="36" customHeight="1" spans="1:9">
      <c r="A865" s="377" t="s">
        <v>823</v>
      </c>
      <c r="B865" s="378">
        <v>5</v>
      </c>
      <c r="C865" s="376">
        <v>5</v>
      </c>
      <c r="D865" s="375">
        <f t="shared" si="39"/>
        <v>0</v>
      </c>
      <c r="F865" s="185">
        <v>5</v>
      </c>
      <c r="G865" s="367">
        <f t="shared" si="40"/>
        <v>0</v>
      </c>
      <c r="H865" s="185">
        <v>213</v>
      </c>
      <c r="I865" s="185">
        <f t="shared" si="41"/>
        <v>5</v>
      </c>
    </row>
    <row r="866" ht="36" customHeight="1" spans="1:9">
      <c r="A866" s="377" t="s">
        <v>824</v>
      </c>
      <c r="B866" s="378"/>
      <c r="C866" s="376"/>
      <c r="D866" s="375" t="str">
        <f t="shared" si="39"/>
        <v/>
      </c>
      <c r="F866" s="185">
        <v>0</v>
      </c>
      <c r="G866" s="367">
        <f t="shared" si="40"/>
        <v>0</v>
      </c>
      <c r="I866" s="185">
        <f t="shared" si="41"/>
        <v>0</v>
      </c>
    </row>
    <row r="867" ht="36" customHeight="1" spans="1:9">
      <c r="A867" s="377" t="s">
        <v>825</v>
      </c>
      <c r="B867" s="378"/>
      <c r="C867" s="376">
        <v>400</v>
      </c>
      <c r="D867" s="375" t="str">
        <f t="shared" si="39"/>
        <v/>
      </c>
      <c r="F867" s="185">
        <v>0</v>
      </c>
      <c r="G867" s="367">
        <f t="shared" si="40"/>
        <v>400</v>
      </c>
      <c r="H867" s="185">
        <v>213</v>
      </c>
      <c r="I867" s="185">
        <f t="shared" si="41"/>
        <v>400</v>
      </c>
    </row>
    <row r="868" ht="36" customHeight="1" spans="1:9">
      <c r="A868" s="377" t="s">
        <v>826</v>
      </c>
      <c r="B868" s="378">
        <v>20</v>
      </c>
      <c r="C868" s="376">
        <v>20</v>
      </c>
      <c r="D868" s="375">
        <f t="shared" si="39"/>
        <v>0</v>
      </c>
      <c r="F868" s="185">
        <v>20</v>
      </c>
      <c r="G868" s="367">
        <f t="shared" si="40"/>
        <v>0</v>
      </c>
      <c r="H868" s="185">
        <v>213</v>
      </c>
      <c r="I868" s="185">
        <f t="shared" si="41"/>
        <v>20</v>
      </c>
    </row>
    <row r="869" ht="36" customHeight="1" spans="1:9">
      <c r="A869" s="377" t="s">
        <v>827</v>
      </c>
      <c r="B869" s="378"/>
      <c r="C869" s="376"/>
      <c r="D869" s="375" t="str">
        <f t="shared" si="39"/>
        <v/>
      </c>
      <c r="F869" s="185">
        <v>0</v>
      </c>
      <c r="G869" s="367">
        <f t="shared" si="40"/>
        <v>0</v>
      </c>
      <c r="I869" s="185">
        <f t="shared" si="41"/>
        <v>0</v>
      </c>
    </row>
    <row r="870" ht="36" customHeight="1" spans="1:9">
      <c r="A870" s="377" t="s">
        <v>828</v>
      </c>
      <c r="B870" s="378"/>
      <c r="C870" s="376"/>
      <c r="D870" s="375" t="str">
        <f t="shared" si="39"/>
        <v/>
      </c>
      <c r="F870" s="185">
        <v>0</v>
      </c>
      <c r="G870" s="367">
        <f t="shared" si="40"/>
        <v>0</v>
      </c>
      <c r="I870" s="185">
        <f t="shared" si="41"/>
        <v>0</v>
      </c>
    </row>
    <row r="871" ht="36" customHeight="1" spans="1:9">
      <c r="A871" s="377" t="s">
        <v>829</v>
      </c>
      <c r="B871" s="378"/>
      <c r="C871" s="376"/>
      <c r="D871" s="375" t="str">
        <f t="shared" si="39"/>
        <v/>
      </c>
      <c r="F871" s="185">
        <v>0</v>
      </c>
      <c r="G871" s="367">
        <f t="shared" si="40"/>
        <v>0</v>
      </c>
      <c r="I871" s="185">
        <f t="shared" si="41"/>
        <v>0</v>
      </c>
    </row>
    <row r="872" ht="36" customHeight="1" spans="1:9">
      <c r="A872" s="377" t="s">
        <v>830</v>
      </c>
      <c r="B872" s="378"/>
      <c r="C872" s="376"/>
      <c r="D872" s="375" t="str">
        <f t="shared" si="39"/>
        <v/>
      </c>
      <c r="F872" s="185">
        <v>0</v>
      </c>
      <c r="G872" s="367">
        <f t="shared" si="40"/>
        <v>0</v>
      </c>
      <c r="I872" s="185">
        <f t="shared" si="41"/>
        <v>0</v>
      </c>
    </row>
    <row r="873" ht="36" customHeight="1" spans="1:9">
      <c r="A873" s="377" t="s">
        <v>831</v>
      </c>
      <c r="B873" s="378"/>
      <c r="C873" s="376">
        <v>13</v>
      </c>
      <c r="D873" s="375" t="str">
        <f t="shared" si="39"/>
        <v/>
      </c>
      <c r="F873" s="185">
        <v>10</v>
      </c>
      <c r="G873" s="367">
        <f t="shared" si="40"/>
        <v>3</v>
      </c>
      <c r="H873" s="185">
        <v>213</v>
      </c>
      <c r="I873" s="185">
        <f t="shared" si="41"/>
        <v>13</v>
      </c>
    </row>
    <row r="874" ht="36" customHeight="1" spans="1:9">
      <c r="A874" s="377" t="s">
        <v>832</v>
      </c>
      <c r="B874" s="378"/>
      <c r="C874" s="376">
        <v>54</v>
      </c>
      <c r="D874" s="375" t="str">
        <f t="shared" si="39"/>
        <v/>
      </c>
      <c r="F874" s="185">
        <v>10</v>
      </c>
      <c r="G874" s="367">
        <f t="shared" si="40"/>
        <v>44</v>
      </c>
      <c r="H874" s="185">
        <v>213</v>
      </c>
      <c r="I874" s="185">
        <f t="shared" si="41"/>
        <v>54</v>
      </c>
    </row>
    <row r="875" ht="36" customHeight="1" spans="1:9">
      <c r="A875" s="377" t="s">
        <v>833</v>
      </c>
      <c r="B875" s="378"/>
      <c r="C875" s="376"/>
      <c r="D875" s="375" t="str">
        <f t="shared" si="39"/>
        <v/>
      </c>
      <c r="F875" s="185">
        <v>0</v>
      </c>
      <c r="G875" s="367">
        <f t="shared" si="40"/>
        <v>0</v>
      </c>
      <c r="I875" s="185">
        <f t="shared" si="41"/>
        <v>0</v>
      </c>
    </row>
    <row r="876" ht="36" customHeight="1" spans="1:9">
      <c r="A876" s="377" t="s">
        <v>834</v>
      </c>
      <c r="B876" s="378"/>
      <c r="C876" s="376"/>
      <c r="D876" s="375" t="str">
        <f t="shared" si="39"/>
        <v/>
      </c>
      <c r="F876" s="185">
        <v>0</v>
      </c>
      <c r="G876" s="367">
        <f t="shared" si="40"/>
        <v>0</v>
      </c>
      <c r="I876" s="185">
        <f t="shared" si="41"/>
        <v>0</v>
      </c>
    </row>
    <row r="877" ht="36" customHeight="1" spans="1:9">
      <c r="A877" s="377" t="s">
        <v>835</v>
      </c>
      <c r="B877" s="378"/>
      <c r="C877" s="376"/>
      <c r="D877" s="375" t="str">
        <f t="shared" si="39"/>
        <v/>
      </c>
      <c r="F877" s="185">
        <v>0</v>
      </c>
      <c r="G877" s="367">
        <f t="shared" si="40"/>
        <v>0</v>
      </c>
      <c r="I877" s="185">
        <f t="shared" si="41"/>
        <v>0</v>
      </c>
    </row>
    <row r="878" ht="36" customHeight="1" spans="1:9">
      <c r="A878" s="377" t="s">
        <v>836</v>
      </c>
      <c r="B878" s="378"/>
      <c r="C878" s="376"/>
      <c r="D878" s="375" t="str">
        <f t="shared" si="39"/>
        <v/>
      </c>
      <c r="F878" s="185">
        <v>0</v>
      </c>
      <c r="G878" s="367">
        <f t="shared" si="40"/>
        <v>0</v>
      </c>
      <c r="I878" s="185">
        <f t="shared" si="41"/>
        <v>0</v>
      </c>
    </row>
    <row r="879" ht="36" customHeight="1" spans="1:9">
      <c r="A879" s="377" t="s">
        <v>837</v>
      </c>
      <c r="B879" s="378"/>
      <c r="C879" s="376"/>
      <c r="D879" s="375" t="str">
        <f t="shared" si="39"/>
        <v/>
      </c>
      <c r="F879" s="185">
        <v>0</v>
      </c>
      <c r="G879" s="367">
        <f t="shared" si="40"/>
        <v>0</v>
      </c>
      <c r="I879" s="185">
        <f t="shared" si="41"/>
        <v>0</v>
      </c>
    </row>
    <row r="880" ht="36" customHeight="1" spans="1:9">
      <c r="A880" s="377" t="s">
        <v>838</v>
      </c>
      <c r="B880" s="378"/>
      <c r="C880" s="376"/>
      <c r="D880" s="375" t="str">
        <f t="shared" si="39"/>
        <v/>
      </c>
      <c r="F880" s="185">
        <v>0</v>
      </c>
      <c r="G880" s="367">
        <f t="shared" si="40"/>
        <v>0</v>
      </c>
      <c r="I880" s="185">
        <f t="shared" si="41"/>
        <v>0</v>
      </c>
    </row>
    <row r="881" ht="36" customHeight="1" spans="1:9">
      <c r="A881" s="377" t="s">
        <v>812</v>
      </c>
      <c r="B881" s="378"/>
      <c r="C881" s="376"/>
      <c r="D881" s="375" t="str">
        <f t="shared" si="39"/>
        <v/>
      </c>
      <c r="F881" s="185">
        <v>0</v>
      </c>
      <c r="G881" s="367">
        <f t="shared" si="40"/>
        <v>0</v>
      </c>
      <c r="I881" s="185">
        <f t="shared" si="41"/>
        <v>0</v>
      </c>
    </row>
    <row r="882" ht="36" customHeight="1" spans="1:9">
      <c r="A882" s="377" t="s">
        <v>839</v>
      </c>
      <c r="B882" s="378"/>
      <c r="C882" s="376"/>
      <c r="D882" s="375" t="str">
        <f t="shared" si="39"/>
        <v/>
      </c>
      <c r="F882" s="185">
        <v>0</v>
      </c>
      <c r="G882" s="367">
        <f t="shared" si="40"/>
        <v>0</v>
      </c>
      <c r="I882" s="185">
        <f t="shared" si="41"/>
        <v>0</v>
      </c>
    </row>
    <row r="883" ht="36" customHeight="1" spans="1:9">
      <c r="A883" s="377" t="s">
        <v>840</v>
      </c>
      <c r="B883" s="378"/>
      <c r="C883" s="376">
        <v>426</v>
      </c>
      <c r="D883" s="375" t="str">
        <f t="shared" si="39"/>
        <v/>
      </c>
      <c r="F883" s="185">
        <v>0</v>
      </c>
      <c r="G883" s="367">
        <f t="shared" si="40"/>
        <v>426</v>
      </c>
      <c r="H883" s="185">
        <v>213</v>
      </c>
      <c r="I883" s="185">
        <f t="shared" si="41"/>
        <v>426</v>
      </c>
    </row>
    <row r="884" ht="36" customHeight="1" spans="1:9">
      <c r="A884" s="383" t="s">
        <v>841</v>
      </c>
      <c r="B884" s="378"/>
      <c r="C884" s="376"/>
      <c r="D884" s="375" t="str">
        <f t="shared" si="39"/>
        <v/>
      </c>
      <c r="F884" s="185">
        <v>0</v>
      </c>
      <c r="G884" s="367">
        <f t="shared" si="40"/>
        <v>0</v>
      </c>
      <c r="I884" s="185">
        <f t="shared" si="41"/>
        <v>0</v>
      </c>
    </row>
    <row r="885" ht="36" customHeight="1" spans="1:9">
      <c r="A885" s="383" t="s">
        <v>842</v>
      </c>
      <c r="B885" s="378"/>
      <c r="C885" s="376"/>
      <c r="D885" s="375" t="str">
        <f t="shared" si="39"/>
        <v/>
      </c>
      <c r="F885" s="185">
        <v>0</v>
      </c>
      <c r="G885" s="367">
        <f t="shared" si="40"/>
        <v>0</v>
      </c>
      <c r="I885" s="185">
        <f t="shared" si="41"/>
        <v>0</v>
      </c>
    </row>
    <row r="886" ht="36" customHeight="1" spans="1:9">
      <c r="A886" s="381" t="s">
        <v>843</v>
      </c>
      <c r="B886" s="378">
        <v>4400</v>
      </c>
      <c r="C886" s="376">
        <v>1651</v>
      </c>
      <c r="D886" s="375" t="str">
        <f t="shared" si="39"/>
        <v/>
      </c>
      <c r="F886" s="185">
        <v>28</v>
      </c>
      <c r="G886" s="367">
        <f t="shared" si="40"/>
        <v>1623</v>
      </c>
      <c r="H886" s="185">
        <v>213</v>
      </c>
      <c r="I886" s="185">
        <f t="shared" si="41"/>
        <v>1651</v>
      </c>
    </row>
    <row r="887" ht="36" customHeight="1" spans="1:9">
      <c r="A887" s="372" t="s">
        <v>844</v>
      </c>
      <c r="B887" s="378">
        <f>SUM(B888:B897)</f>
        <v>27814</v>
      </c>
      <c r="C887" s="376">
        <f>SUM(C888:C897)</f>
        <v>21534</v>
      </c>
      <c r="D887" s="375">
        <f t="shared" si="39"/>
        <v>-0.225785575609405</v>
      </c>
      <c r="F887" s="185">
        <v>0</v>
      </c>
      <c r="G887" s="367">
        <f t="shared" si="40"/>
        <v>21534</v>
      </c>
      <c r="I887" s="185">
        <f t="shared" si="41"/>
        <v>21534</v>
      </c>
    </row>
    <row r="888" ht="36" customHeight="1" spans="1:9">
      <c r="A888" s="377" t="s">
        <v>190</v>
      </c>
      <c r="B888" s="378">
        <v>141</v>
      </c>
      <c r="C888" s="376">
        <v>146</v>
      </c>
      <c r="D888" s="375">
        <f t="shared" si="39"/>
        <v>0.0354609929078014</v>
      </c>
      <c r="F888" s="185">
        <v>145.86</v>
      </c>
      <c r="G888" s="367">
        <f t="shared" si="40"/>
        <v>0.139999999999986</v>
      </c>
      <c r="H888" s="185">
        <v>213</v>
      </c>
      <c r="I888" s="185">
        <f t="shared" si="41"/>
        <v>146</v>
      </c>
    </row>
    <row r="889" ht="36" customHeight="1" spans="1:9">
      <c r="A889" s="377" t="s">
        <v>191</v>
      </c>
      <c r="B889" s="378"/>
      <c r="C889" s="376">
        <v>5</v>
      </c>
      <c r="D889" s="375" t="str">
        <f t="shared" si="39"/>
        <v/>
      </c>
      <c r="F889" s="185">
        <v>0</v>
      </c>
      <c r="G889" s="367">
        <f t="shared" si="40"/>
        <v>5</v>
      </c>
      <c r="H889" s="185">
        <v>213</v>
      </c>
      <c r="I889" s="185">
        <f t="shared" si="41"/>
        <v>5</v>
      </c>
    </row>
    <row r="890" ht="36" customHeight="1" spans="1:9">
      <c r="A890" s="377" t="s">
        <v>192</v>
      </c>
      <c r="B890" s="378"/>
      <c r="C890" s="376"/>
      <c r="D890" s="375" t="str">
        <f t="shared" si="39"/>
        <v/>
      </c>
      <c r="F890" s="185">
        <v>0</v>
      </c>
      <c r="G890" s="367">
        <f t="shared" si="40"/>
        <v>0</v>
      </c>
      <c r="I890" s="185">
        <f t="shared" si="41"/>
        <v>0</v>
      </c>
    </row>
    <row r="891" ht="36" customHeight="1" spans="1:9">
      <c r="A891" s="377" t="s">
        <v>845</v>
      </c>
      <c r="B891" s="378"/>
      <c r="C891" s="376">
        <v>218</v>
      </c>
      <c r="D891" s="375" t="str">
        <f t="shared" si="39"/>
        <v/>
      </c>
      <c r="F891" s="185">
        <v>0</v>
      </c>
      <c r="G891" s="367">
        <f t="shared" si="40"/>
        <v>218</v>
      </c>
      <c r="H891" s="185">
        <v>213</v>
      </c>
      <c r="I891" s="185">
        <f t="shared" si="41"/>
        <v>218</v>
      </c>
    </row>
    <row r="892" ht="36" customHeight="1" spans="1:9">
      <c r="A892" s="381" t="s">
        <v>846</v>
      </c>
      <c r="B892" s="378"/>
      <c r="C892" s="376">
        <v>90</v>
      </c>
      <c r="D892" s="375" t="str">
        <f t="shared" si="39"/>
        <v/>
      </c>
      <c r="F892" s="185">
        <v>0</v>
      </c>
      <c r="G892" s="367">
        <f t="shared" si="40"/>
        <v>90</v>
      </c>
      <c r="H892" s="185">
        <v>213</v>
      </c>
      <c r="I892" s="185">
        <f t="shared" si="41"/>
        <v>90</v>
      </c>
    </row>
    <row r="893" ht="36" customHeight="1" spans="1:9">
      <c r="A893" s="377" t="s">
        <v>847</v>
      </c>
      <c r="B893" s="378"/>
      <c r="C893" s="376"/>
      <c r="D893" s="375" t="str">
        <f t="shared" si="39"/>
        <v/>
      </c>
      <c r="F893" s="185">
        <v>0</v>
      </c>
      <c r="G893" s="367">
        <f t="shared" si="40"/>
        <v>0</v>
      </c>
      <c r="I893" s="185">
        <f t="shared" si="41"/>
        <v>0</v>
      </c>
    </row>
    <row r="894" ht="36" customHeight="1" spans="1:9">
      <c r="A894" s="377" t="s">
        <v>848</v>
      </c>
      <c r="B894" s="378"/>
      <c r="C894" s="376"/>
      <c r="D894" s="375" t="str">
        <f t="shared" si="39"/>
        <v/>
      </c>
      <c r="F894" s="185">
        <v>0</v>
      </c>
      <c r="G894" s="367">
        <f t="shared" si="40"/>
        <v>0</v>
      </c>
      <c r="I894" s="185">
        <f t="shared" si="41"/>
        <v>0</v>
      </c>
    </row>
    <row r="895" ht="36" customHeight="1" spans="1:9">
      <c r="A895" s="377" t="s">
        <v>849</v>
      </c>
      <c r="B895" s="378"/>
      <c r="C895" s="376"/>
      <c r="D895" s="375" t="str">
        <f t="shared" si="39"/>
        <v/>
      </c>
      <c r="F895" s="185">
        <v>0</v>
      </c>
      <c r="G895" s="367">
        <f t="shared" si="40"/>
        <v>0</v>
      </c>
      <c r="I895" s="185">
        <f t="shared" si="41"/>
        <v>0</v>
      </c>
    </row>
    <row r="896" ht="36" customHeight="1" spans="1:9">
      <c r="A896" s="377" t="s">
        <v>850</v>
      </c>
      <c r="B896" s="378">
        <v>82</v>
      </c>
      <c r="C896" s="376">
        <v>96</v>
      </c>
      <c r="D896" s="375">
        <f t="shared" si="39"/>
        <v>0.170731707317073</v>
      </c>
      <c r="F896" s="185">
        <v>95.62</v>
      </c>
      <c r="G896" s="367">
        <f t="shared" si="40"/>
        <v>0.379999999999995</v>
      </c>
      <c r="H896" s="185">
        <v>213</v>
      </c>
      <c r="I896" s="185">
        <f t="shared" si="41"/>
        <v>96</v>
      </c>
    </row>
    <row r="897" ht="36" customHeight="1" spans="1:9">
      <c r="A897" s="377" t="s">
        <v>851</v>
      </c>
      <c r="B897" s="378">
        <v>27591</v>
      </c>
      <c r="C897" s="376">
        <v>20979</v>
      </c>
      <c r="D897" s="375">
        <f t="shared" si="39"/>
        <v>-0.239643361965858</v>
      </c>
      <c r="F897" s="185">
        <v>9060.6</v>
      </c>
      <c r="G897" s="367">
        <f t="shared" si="40"/>
        <v>11918.4</v>
      </c>
      <c r="H897" s="185">
        <v>213</v>
      </c>
      <c r="I897" s="185">
        <f t="shared" si="41"/>
        <v>20979</v>
      </c>
    </row>
    <row r="898" ht="36" customHeight="1" spans="1:9">
      <c r="A898" s="372" t="s">
        <v>852</v>
      </c>
      <c r="B898" s="378">
        <f>SUM(B899:B904)</f>
        <v>1000</v>
      </c>
      <c r="C898" s="376">
        <f>SUM(C899:C904)</f>
        <v>23</v>
      </c>
      <c r="D898" s="375" t="str">
        <f t="shared" si="39"/>
        <v/>
      </c>
      <c r="F898" s="185">
        <v>0</v>
      </c>
      <c r="G898" s="367">
        <f t="shared" si="40"/>
        <v>23</v>
      </c>
      <c r="I898" s="185">
        <f t="shared" si="41"/>
        <v>23</v>
      </c>
    </row>
    <row r="899" ht="36" customHeight="1" spans="1:9">
      <c r="A899" s="377" t="s">
        <v>853</v>
      </c>
      <c r="B899" s="378"/>
      <c r="C899" s="376">
        <v>15</v>
      </c>
      <c r="D899" s="375" t="str">
        <f t="shared" si="39"/>
        <v/>
      </c>
      <c r="F899" s="185">
        <v>0</v>
      </c>
      <c r="G899" s="367">
        <f t="shared" si="40"/>
        <v>15</v>
      </c>
      <c r="H899" s="185">
        <v>213</v>
      </c>
      <c r="I899" s="185">
        <f t="shared" si="41"/>
        <v>15</v>
      </c>
    </row>
    <row r="900" ht="36" customHeight="1" spans="1:9">
      <c r="A900" s="377" t="s">
        <v>854</v>
      </c>
      <c r="B900" s="378"/>
      <c r="C900" s="376"/>
      <c r="D900" s="375" t="str">
        <f t="shared" ref="D900:D963" si="42">IF(B900&lt;&gt;0,IF((C900/B900-1)&lt;-30%,"",IF((C900/B900-1)&gt;150%,"",C900/B900-1)),"")</f>
        <v/>
      </c>
      <c r="F900" s="185">
        <v>0</v>
      </c>
      <c r="G900" s="367">
        <f t="shared" ref="G900:G963" si="43">C900-F900</f>
        <v>0</v>
      </c>
      <c r="I900" s="185">
        <f t="shared" ref="I900:I963" si="44">F900+G900</f>
        <v>0</v>
      </c>
    </row>
    <row r="901" ht="36" customHeight="1" spans="1:9">
      <c r="A901" s="377" t="s">
        <v>855</v>
      </c>
      <c r="B901" s="378"/>
      <c r="C901" s="376"/>
      <c r="D901" s="375" t="str">
        <f t="shared" si="42"/>
        <v/>
      </c>
      <c r="F901" s="185">
        <v>0</v>
      </c>
      <c r="G901" s="367">
        <f t="shared" si="43"/>
        <v>0</v>
      </c>
      <c r="I901" s="185">
        <f t="shared" si="44"/>
        <v>0</v>
      </c>
    </row>
    <row r="902" ht="36" customHeight="1" spans="1:9">
      <c r="A902" s="377" t="s">
        <v>856</v>
      </c>
      <c r="B902" s="378"/>
      <c r="C902" s="376"/>
      <c r="D902" s="375" t="str">
        <f t="shared" si="42"/>
        <v/>
      </c>
      <c r="F902" s="185">
        <v>0</v>
      </c>
      <c r="G902" s="367">
        <f t="shared" si="43"/>
        <v>0</v>
      </c>
      <c r="I902" s="185">
        <f t="shared" si="44"/>
        <v>0</v>
      </c>
    </row>
    <row r="903" ht="36" customHeight="1" spans="1:9">
      <c r="A903" s="377" t="s">
        <v>857</v>
      </c>
      <c r="B903" s="378"/>
      <c r="C903" s="376"/>
      <c r="D903" s="375" t="str">
        <f t="shared" si="42"/>
        <v/>
      </c>
      <c r="F903" s="185">
        <v>0</v>
      </c>
      <c r="G903" s="367">
        <f t="shared" si="43"/>
        <v>0</v>
      </c>
      <c r="I903" s="185">
        <f t="shared" si="44"/>
        <v>0</v>
      </c>
    </row>
    <row r="904" ht="36" customHeight="1" spans="1:9">
      <c r="A904" s="377" t="s">
        <v>858</v>
      </c>
      <c r="B904" s="378">
        <v>1000</v>
      </c>
      <c r="C904" s="376">
        <v>8</v>
      </c>
      <c r="D904" s="375" t="str">
        <f t="shared" si="42"/>
        <v/>
      </c>
      <c r="F904" s="185">
        <v>0</v>
      </c>
      <c r="G904" s="367">
        <f t="shared" si="43"/>
        <v>8</v>
      </c>
      <c r="H904" s="185">
        <v>213</v>
      </c>
      <c r="I904" s="185">
        <f t="shared" si="44"/>
        <v>8</v>
      </c>
    </row>
    <row r="905" ht="36" customHeight="1" spans="1:9">
      <c r="A905" s="372" t="s">
        <v>859</v>
      </c>
      <c r="B905" s="378">
        <f>SUM(B906:B911)</f>
        <v>2059</v>
      </c>
      <c r="C905" s="376">
        <f>SUM(C906:C911)</f>
        <v>1987</v>
      </c>
      <c r="D905" s="375">
        <f t="shared" si="42"/>
        <v>-0.0349684312773191</v>
      </c>
      <c r="F905" s="185">
        <v>0</v>
      </c>
      <c r="G905" s="367">
        <f t="shared" si="43"/>
        <v>1987</v>
      </c>
      <c r="I905" s="185">
        <f t="shared" si="44"/>
        <v>1987</v>
      </c>
    </row>
    <row r="906" ht="36" customHeight="1" spans="1:9">
      <c r="A906" s="380" t="s">
        <v>860</v>
      </c>
      <c r="B906" s="378"/>
      <c r="C906" s="376"/>
      <c r="D906" s="375" t="str">
        <f t="shared" si="42"/>
        <v/>
      </c>
      <c r="F906" s="185">
        <v>0</v>
      </c>
      <c r="G906" s="367">
        <f t="shared" si="43"/>
        <v>0</v>
      </c>
      <c r="I906" s="185">
        <f t="shared" si="44"/>
        <v>0</v>
      </c>
    </row>
    <row r="907" ht="36" customHeight="1" spans="1:9">
      <c r="A907" s="381" t="s">
        <v>861</v>
      </c>
      <c r="B907" s="378"/>
      <c r="C907" s="376"/>
      <c r="D907" s="375" t="str">
        <f t="shared" si="42"/>
        <v/>
      </c>
      <c r="F907" s="185">
        <v>0</v>
      </c>
      <c r="G907" s="367">
        <f t="shared" si="43"/>
        <v>0</v>
      </c>
      <c r="I907" s="185">
        <f t="shared" si="44"/>
        <v>0</v>
      </c>
    </row>
    <row r="908" ht="36" customHeight="1" spans="1:9">
      <c r="A908" s="381" t="s">
        <v>862</v>
      </c>
      <c r="B908" s="378">
        <v>1959</v>
      </c>
      <c r="C908" s="376">
        <v>971</v>
      </c>
      <c r="D908" s="375" t="str">
        <f t="shared" si="42"/>
        <v/>
      </c>
      <c r="F908" s="185">
        <v>99</v>
      </c>
      <c r="G908" s="367">
        <f t="shared" si="43"/>
        <v>872</v>
      </c>
      <c r="H908" s="185">
        <v>213</v>
      </c>
      <c r="I908" s="185">
        <f t="shared" si="44"/>
        <v>971</v>
      </c>
    </row>
    <row r="909" ht="36" customHeight="1" spans="1:9">
      <c r="A909" s="381" t="s">
        <v>863</v>
      </c>
      <c r="B909" s="378"/>
      <c r="C909" s="376">
        <v>1016</v>
      </c>
      <c r="D909" s="375" t="str">
        <f t="shared" si="42"/>
        <v/>
      </c>
      <c r="F909" s="185">
        <v>187</v>
      </c>
      <c r="G909" s="367">
        <f t="shared" si="43"/>
        <v>829</v>
      </c>
      <c r="H909" s="185">
        <v>213</v>
      </c>
      <c r="I909" s="185">
        <f t="shared" si="44"/>
        <v>1016</v>
      </c>
    </row>
    <row r="910" ht="36" customHeight="1" spans="1:9">
      <c r="A910" s="381" t="s">
        <v>864</v>
      </c>
      <c r="B910" s="378">
        <v>100</v>
      </c>
      <c r="C910" s="376"/>
      <c r="D910" s="375" t="str">
        <f t="shared" si="42"/>
        <v/>
      </c>
      <c r="F910" s="185">
        <v>0</v>
      </c>
      <c r="G910" s="367">
        <f t="shared" si="43"/>
        <v>0</v>
      </c>
      <c r="I910" s="185">
        <f t="shared" si="44"/>
        <v>0</v>
      </c>
    </row>
    <row r="911" ht="36" customHeight="1" spans="1:9">
      <c r="A911" s="384" t="s">
        <v>865</v>
      </c>
      <c r="B911" s="378"/>
      <c r="C911" s="376"/>
      <c r="D911" s="375" t="str">
        <f t="shared" si="42"/>
        <v/>
      </c>
      <c r="F911" s="185">
        <v>0</v>
      </c>
      <c r="G911" s="367">
        <f t="shared" si="43"/>
        <v>0</v>
      </c>
      <c r="I911" s="185">
        <f t="shared" si="44"/>
        <v>0</v>
      </c>
    </row>
    <row r="912" ht="36" customHeight="1" spans="1:9">
      <c r="A912" s="382" t="s">
        <v>866</v>
      </c>
      <c r="B912" s="378">
        <f>SUM(B913:B914)</f>
        <v>0</v>
      </c>
      <c r="C912" s="376">
        <f>SUM(C913:C914)</f>
        <v>0</v>
      </c>
      <c r="D912" s="375" t="str">
        <f t="shared" si="42"/>
        <v/>
      </c>
      <c r="F912" s="185">
        <v>0</v>
      </c>
      <c r="G912" s="367">
        <f t="shared" si="43"/>
        <v>0</v>
      </c>
      <c r="I912" s="185">
        <f t="shared" si="44"/>
        <v>0</v>
      </c>
    </row>
    <row r="913" ht="36" customHeight="1" spans="1:9">
      <c r="A913" s="385" t="s">
        <v>867</v>
      </c>
      <c r="B913" s="378"/>
      <c r="C913" s="376"/>
      <c r="D913" s="375" t="str">
        <f t="shared" si="42"/>
        <v/>
      </c>
      <c r="F913" s="185">
        <v>0</v>
      </c>
      <c r="G913" s="367">
        <f t="shared" si="43"/>
        <v>0</v>
      </c>
      <c r="I913" s="185">
        <f t="shared" si="44"/>
        <v>0</v>
      </c>
    </row>
    <row r="914" ht="36" customHeight="1" spans="1:9">
      <c r="A914" s="384" t="s">
        <v>868</v>
      </c>
      <c r="B914" s="378"/>
      <c r="C914" s="376"/>
      <c r="D914" s="375" t="str">
        <f t="shared" si="42"/>
        <v/>
      </c>
      <c r="F914" s="185">
        <v>0</v>
      </c>
      <c r="G914" s="367">
        <f t="shared" si="43"/>
        <v>0</v>
      </c>
      <c r="I914" s="185">
        <f t="shared" si="44"/>
        <v>0</v>
      </c>
    </row>
    <row r="915" ht="36" customHeight="1" spans="1:9">
      <c r="A915" s="382" t="s">
        <v>869</v>
      </c>
      <c r="B915" s="378">
        <f>SUM(B916:B917)</f>
        <v>2</v>
      </c>
      <c r="C915" s="376">
        <f>SUM(C916:C917)</f>
        <v>8</v>
      </c>
      <c r="D915" s="375" t="str">
        <f t="shared" si="42"/>
        <v/>
      </c>
      <c r="F915" s="185">
        <v>0</v>
      </c>
      <c r="G915" s="367">
        <f t="shared" si="43"/>
        <v>8</v>
      </c>
      <c r="I915" s="185">
        <f t="shared" si="44"/>
        <v>8</v>
      </c>
    </row>
    <row r="916" ht="36" customHeight="1" spans="1:9">
      <c r="A916" s="385" t="s">
        <v>870</v>
      </c>
      <c r="B916" s="378"/>
      <c r="C916" s="376"/>
      <c r="D916" s="375" t="str">
        <f t="shared" si="42"/>
        <v/>
      </c>
      <c r="F916" s="185">
        <v>0</v>
      </c>
      <c r="G916" s="367">
        <f t="shared" si="43"/>
        <v>0</v>
      </c>
      <c r="I916" s="185">
        <f t="shared" si="44"/>
        <v>0</v>
      </c>
    </row>
    <row r="917" ht="36" customHeight="1" spans="1:9">
      <c r="A917" s="381" t="s">
        <v>871</v>
      </c>
      <c r="B917" s="378">
        <v>2</v>
      </c>
      <c r="C917" s="376">
        <v>8</v>
      </c>
      <c r="D917" s="375" t="str">
        <f t="shared" si="42"/>
        <v/>
      </c>
      <c r="F917" s="185">
        <v>0</v>
      </c>
      <c r="G917" s="367">
        <f t="shared" si="43"/>
        <v>8</v>
      </c>
      <c r="H917" s="185">
        <v>213</v>
      </c>
      <c r="I917" s="185">
        <f t="shared" si="44"/>
        <v>8</v>
      </c>
    </row>
    <row r="918" ht="36" customHeight="1" spans="1:9">
      <c r="A918" s="372" t="s">
        <v>153</v>
      </c>
      <c r="B918" s="378">
        <f>SUM(B919,B942,B952,B962,B967,B974,B979)</f>
        <v>11677</v>
      </c>
      <c r="C918" s="376">
        <f>SUM(C919,C942,C952,C962,C967,C974,C979)</f>
        <v>16868</v>
      </c>
      <c r="D918" s="375">
        <f t="shared" si="42"/>
        <v>0.444549113642203</v>
      </c>
      <c r="F918" s="185">
        <v>0</v>
      </c>
      <c r="G918" s="367">
        <f t="shared" si="43"/>
        <v>16868</v>
      </c>
      <c r="I918" s="185">
        <f t="shared" si="44"/>
        <v>16868</v>
      </c>
    </row>
    <row r="919" ht="36" customHeight="1" spans="1:9">
      <c r="A919" s="372" t="s">
        <v>872</v>
      </c>
      <c r="B919" s="378">
        <f>SUM(B920:B941)</f>
        <v>2300</v>
      </c>
      <c r="C919" s="376">
        <f>SUM(C920:C941)</f>
        <v>6022</v>
      </c>
      <c r="D919" s="375" t="str">
        <f t="shared" si="42"/>
        <v/>
      </c>
      <c r="F919" s="185">
        <v>0</v>
      </c>
      <c r="G919" s="367">
        <f t="shared" si="43"/>
        <v>6022</v>
      </c>
      <c r="I919" s="185">
        <f t="shared" si="44"/>
        <v>6022</v>
      </c>
    </row>
    <row r="920" ht="36" customHeight="1" spans="1:9">
      <c r="A920" s="377" t="s">
        <v>190</v>
      </c>
      <c r="B920" s="378">
        <v>472</v>
      </c>
      <c r="C920" s="376">
        <v>479</v>
      </c>
      <c r="D920" s="375">
        <f t="shared" si="42"/>
        <v>0.0148305084745763</v>
      </c>
      <c r="F920" s="185">
        <v>479.37</v>
      </c>
      <c r="G920" s="367">
        <f t="shared" si="43"/>
        <v>-0.370000000000005</v>
      </c>
      <c r="H920" s="185">
        <v>214</v>
      </c>
      <c r="I920" s="185">
        <f t="shared" si="44"/>
        <v>479</v>
      </c>
    </row>
    <row r="921" ht="36" customHeight="1" spans="1:9">
      <c r="A921" s="377" t="s">
        <v>191</v>
      </c>
      <c r="B921" s="378"/>
      <c r="C921" s="376"/>
      <c r="D921" s="375" t="str">
        <f t="shared" si="42"/>
        <v/>
      </c>
      <c r="F921" s="185">
        <v>0</v>
      </c>
      <c r="G921" s="367">
        <f t="shared" si="43"/>
        <v>0</v>
      </c>
      <c r="I921" s="185">
        <f t="shared" si="44"/>
        <v>0</v>
      </c>
    </row>
    <row r="922" ht="36" customHeight="1" spans="1:9">
      <c r="A922" s="377" t="s">
        <v>192</v>
      </c>
      <c r="B922" s="378"/>
      <c r="C922" s="376"/>
      <c r="D922" s="375" t="str">
        <f t="shared" si="42"/>
        <v/>
      </c>
      <c r="F922" s="185">
        <v>0</v>
      </c>
      <c r="G922" s="367">
        <f t="shared" si="43"/>
        <v>0</v>
      </c>
      <c r="I922" s="185">
        <f t="shared" si="44"/>
        <v>0</v>
      </c>
    </row>
    <row r="923" ht="36" customHeight="1" spans="1:9">
      <c r="A923" s="377" t="s">
        <v>873</v>
      </c>
      <c r="B923" s="378"/>
      <c r="C923" s="376">
        <v>2338</v>
      </c>
      <c r="D923" s="375" t="str">
        <f t="shared" si="42"/>
        <v/>
      </c>
      <c r="F923" s="185">
        <f>2338-2338</f>
        <v>0</v>
      </c>
      <c r="G923" s="367">
        <f t="shared" si="43"/>
        <v>2338</v>
      </c>
      <c r="H923" s="185">
        <v>214</v>
      </c>
      <c r="I923" s="185">
        <f t="shared" si="44"/>
        <v>2338</v>
      </c>
    </row>
    <row r="924" ht="36" customHeight="1" spans="1:9">
      <c r="A924" s="377" t="s">
        <v>874</v>
      </c>
      <c r="B924" s="378">
        <v>300</v>
      </c>
      <c r="C924" s="376">
        <v>3200</v>
      </c>
      <c r="D924" s="375" t="str">
        <f t="shared" si="42"/>
        <v/>
      </c>
      <c r="F924" s="185">
        <v>300</v>
      </c>
      <c r="G924" s="367">
        <f t="shared" si="43"/>
        <v>2900</v>
      </c>
      <c r="H924" s="185">
        <v>214</v>
      </c>
      <c r="I924" s="185">
        <f t="shared" si="44"/>
        <v>3200</v>
      </c>
    </row>
    <row r="925" ht="36" customHeight="1" spans="1:9">
      <c r="A925" s="377" t="s">
        <v>875</v>
      </c>
      <c r="B925" s="378"/>
      <c r="C925" s="376"/>
      <c r="D925" s="375" t="str">
        <f t="shared" si="42"/>
        <v/>
      </c>
      <c r="F925" s="185">
        <v>0</v>
      </c>
      <c r="G925" s="367">
        <f t="shared" si="43"/>
        <v>0</v>
      </c>
      <c r="I925" s="185">
        <f t="shared" si="44"/>
        <v>0</v>
      </c>
    </row>
    <row r="926" ht="36" customHeight="1" spans="1:9">
      <c r="A926" s="381" t="s">
        <v>876</v>
      </c>
      <c r="B926" s="378">
        <v>5</v>
      </c>
      <c r="C926" s="376">
        <v>5</v>
      </c>
      <c r="D926" s="375">
        <f t="shared" si="42"/>
        <v>0</v>
      </c>
      <c r="F926" s="185">
        <v>5</v>
      </c>
      <c r="G926" s="367">
        <f t="shared" si="43"/>
        <v>0</v>
      </c>
      <c r="H926" s="185">
        <v>214</v>
      </c>
      <c r="I926" s="185">
        <f t="shared" si="44"/>
        <v>5</v>
      </c>
    </row>
    <row r="927" ht="36" customHeight="1" spans="1:9">
      <c r="A927" s="377" t="s">
        <v>877</v>
      </c>
      <c r="B927" s="378"/>
      <c r="C927" s="376"/>
      <c r="D927" s="375" t="str">
        <f t="shared" si="42"/>
        <v/>
      </c>
      <c r="F927" s="185">
        <v>0</v>
      </c>
      <c r="G927" s="367">
        <f t="shared" si="43"/>
        <v>0</v>
      </c>
      <c r="I927" s="185">
        <f t="shared" si="44"/>
        <v>0</v>
      </c>
    </row>
    <row r="928" ht="36" customHeight="1" spans="1:9">
      <c r="A928" s="377" t="s">
        <v>878</v>
      </c>
      <c r="B928" s="378"/>
      <c r="C928" s="376"/>
      <c r="D928" s="375" t="str">
        <f t="shared" si="42"/>
        <v/>
      </c>
      <c r="F928" s="185">
        <v>0</v>
      </c>
      <c r="G928" s="367">
        <f t="shared" si="43"/>
        <v>0</v>
      </c>
      <c r="I928" s="185">
        <f t="shared" si="44"/>
        <v>0</v>
      </c>
    </row>
    <row r="929" ht="36" customHeight="1" spans="1:9">
      <c r="A929" s="377" t="s">
        <v>879</v>
      </c>
      <c r="B929" s="378"/>
      <c r="C929" s="376"/>
      <c r="D929" s="375" t="str">
        <f t="shared" si="42"/>
        <v/>
      </c>
      <c r="F929" s="185">
        <v>0</v>
      </c>
      <c r="G929" s="367">
        <f t="shared" si="43"/>
        <v>0</v>
      </c>
      <c r="I929" s="185">
        <f t="shared" si="44"/>
        <v>0</v>
      </c>
    </row>
    <row r="930" ht="36" customHeight="1" spans="1:9">
      <c r="A930" s="377" t="s">
        <v>880</v>
      </c>
      <c r="B930" s="378"/>
      <c r="C930" s="376"/>
      <c r="D930" s="375" t="str">
        <f t="shared" si="42"/>
        <v/>
      </c>
      <c r="F930" s="185">
        <v>0</v>
      </c>
      <c r="G930" s="367">
        <f t="shared" si="43"/>
        <v>0</v>
      </c>
      <c r="I930" s="185">
        <f t="shared" si="44"/>
        <v>0</v>
      </c>
    </row>
    <row r="931" ht="36" customHeight="1" spans="1:9">
      <c r="A931" s="377" t="s">
        <v>881</v>
      </c>
      <c r="B931" s="378"/>
      <c r="C931" s="376"/>
      <c r="D931" s="375" t="str">
        <f t="shared" si="42"/>
        <v/>
      </c>
      <c r="F931" s="185">
        <v>0</v>
      </c>
      <c r="G931" s="367">
        <f t="shared" si="43"/>
        <v>0</v>
      </c>
      <c r="I931" s="185">
        <f t="shared" si="44"/>
        <v>0</v>
      </c>
    </row>
    <row r="932" ht="36" customHeight="1" spans="1:9">
      <c r="A932" s="377" t="s">
        <v>882</v>
      </c>
      <c r="B932" s="378"/>
      <c r="C932" s="376"/>
      <c r="D932" s="375" t="str">
        <f t="shared" si="42"/>
        <v/>
      </c>
      <c r="F932" s="185">
        <v>0</v>
      </c>
      <c r="G932" s="367">
        <f t="shared" si="43"/>
        <v>0</v>
      </c>
      <c r="I932" s="185">
        <f t="shared" si="44"/>
        <v>0</v>
      </c>
    </row>
    <row r="933" ht="36" customHeight="1" spans="1:9">
      <c r="A933" s="377" t="s">
        <v>883</v>
      </c>
      <c r="B933" s="378"/>
      <c r="C933" s="376"/>
      <c r="D933" s="375" t="str">
        <f t="shared" si="42"/>
        <v/>
      </c>
      <c r="F933" s="185">
        <v>0</v>
      </c>
      <c r="G933" s="367">
        <f t="shared" si="43"/>
        <v>0</v>
      </c>
      <c r="I933" s="185">
        <f t="shared" si="44"/>
        <v>0</v>
      </c>
    </row>
    <row r="934" ht="36" customHeight="1" spans="1:9">
      <c r="A934" s="377" t="s">
        <v>884</v>
      </c>
      <c r="B934" s="378"/>
      <c r="C934" s="376"/>
      <c r="D934" s="375" t="str">
        <f t="shared" si="42"/>
        <v/>
      </c>
      <c r="F934" s="185">
        <v>0</v>
      </c>
      <c r="G934" s="367">
        <f t="shared" si="43"/>
        <v>0</v>
      </c>
      <c r="I934" s="185">
        <f t="shared" si="44"/>
        <v>0</v>
      </c>
    </row>
    <row r="935" ht="36" customHeight="1" spans="1:9">
      <c r="A935" s="377" t="s">
        <v>885</v>
      </c>
      <c r="B935" s="378"/>
      <c r="C935" s="376"/>
      <c r="D935" s="375" t="str">
        <f t="shared" si="42"/>
        <v/>
      </c>
      <c r="F935" s="185">
        <v>0</v>
      </c>
      <c r="G935" s="367">
        <f t="shared" si="43"/>
        <v>0</v>
      </c>
      <c r="I935" s="185">
        <f t="shared" si="44"/>
        <v>0</v>
      </c>
    </row>
    <row r="936" ht="36" customHeight="1" spans="1:9">
      <c r="A936" s="377" t="s">
        <v>886</v>
      </c>
      <c r="B936" s="378"/>
      <c r="C936" s="376"/>
      <c r="D936" s="375" t="str">
        <f t="shared" si="42"/>
        <v/>
      </c>
      <c r="F936" s="185">
        <v>0</v>
      </c>
      <c r="G936" s="367">
        <f t="shared" si="43"/>
        <v>0</v>
      </c>
      <c r="I936" s="185">
        <f t="shared" si="44"/>
        <v>0</v>
      </c>
    </row>
    <row r="937" ht="36" customHeight="1" spans="1:9">
      <c r="A937" s="377" t="s">
        <v>887</v>
      </c>
      <c r="B937" s="378"/>
      <c r="C937" s="376"/>
      <c r="D937" s="375" t="str">
        <f t="shared" si="42"/>
        <v/>
      </c>
      <c r="F937" s="185">
        <v>0</v>
      </c>
      <c r="G937" s="367">
        <f t="shared" si="43"/>
        <v>0</v>
      </c>
      <c r="I937" s="185">
        <f t="shared" si="44"/>
        <v>0</v>
      </c>
    </row>
    <row r="938" ht="36" customHeight="1" spans="1:9">
      <c r="A938" s="377" t="s">
        <v>888</v>
      </c>
      <c r="B938" s="378"/>
      <c r="C938" s="376"/>
      <c r="D938" s="375" t="str">
        <f t="shared" si="42"/>
        <v/>
      </c>
      <c r="F938" s="185">
        <v>0</v>
      </c>
      <c r="G938" s="367">
        <f t="shared" si="43"/>
        <v>0</v>
      </c>
      <c r="I938" s="185">
        <f t="shared" si="44"/>
        <v>0</v>
      </c>
    </row>
    <row r="939" ht="36" customHeight="1" spans="1:9">
      <c r="A939" s="377" t="s">
        <v>889</v>
      </c>
      <c r="B939" s="378"/>
      <c r="C939" s="376"/>
      <c r="D939" s="375" t="str">
        <f t="shared" si="42"/>
        <v/>
      </c>
      <c r="F939" s="185">
        <v>0</v>
      </c>
      <c r="G939" s="367">
        <f t="shared" si="43"/>
        <v>0</v>
      </c>
      <c r="I939" s="185">
        <f t="shared" si="44"/>
        <v>0</v>
      </c>
    </row>
    <row r="940" ht="36" customHeight="1" spans="1:9">
      <c r="A940" s="377" t="s">
        <v>890</v>
      </c>
      <c r="B940" s="378"/>
      <c r="C940" s="376"/>
      <c r="D940" s="375" t="str">
        <f t="shared" si="42"/>
        <v/>
      </c>
      <c r="F940" s="185">
        <v>0</v>
      </c>
      <c r="G940" s="367">
        <f t="shared" si="43"/>
        <v>0</v>
      </c>
      <c r="I940" s="185">
        <f t="shared" si="44"/>
        <v>0</v>
      </c>
    </row>
    <row r="941" ht="36" customHeight="1" spans="1:9">
      <c r="A941" s="379" t="s">
        <v>891</v>
      </c>
      <c r="B941" s="378">
        <v>1523</v>
      </c>
      <c r="C941" s="376"/>
      <c r="D941" s="375" t="str">
        <f t="shared" si="42"/>
        <v/>
      </c>
      <c r="F941" s="185">
        <v>0</v>
      </c>
      <c r="G941" s="367">
        <f t="shared" si="43"/>
        <v>0</v>
      </c>
      <c r="I941" s="185">
        <f t="shared" si="44"/>
        <v>0</v>
      </c>
    </row>
    <row r="942" ht="36" customHeight="1" spans="1:9">
      <c r="A942" s="372" t="s">
        <v>892</v>
      </c>
      <c r="B942" s="378">
        <f>SUM(B943:B951)</f>
        <v>0</v>
      </c>
      <c r="C942" s="376">
        <f>SUM(C943:C951)</f>
        <v>0</v>
      </c>
      <c r="D942" s="375" t="str">
        <f t="shared" si="42"/>
        <v/>
      </c>
      <c r="F942" s="185">
        <v>0</v>
      </c>
      <c r="G942" s="367">
        <f t="shared" si="43"/>
        <v>0</v>
      </c>
      <c r="I942" s="185">
        <f t="shared" si="44"/>
        <v>0</v>
      </c>
    </row>
    <row r="943" ht="36" customHeight="1" spans="1:9">
      <c r="A943" s="380" t="s">
        <v>190</v>
      </c>
      <c r="B943" s="378"/>
      <c r="C943" s="376"/>
      <c r="D943" s="375" t="str">
        <f t="shared" si="42"/>
        <v/>
      </c>
      <c r="F943" s="185">
        <v>0</v>
      </c>
      <c r="G943" s="367">
        <f t="shared" si="43"/>
        <v>0</v>
      </c>
      <c r="I943" s="185">
        <f t="shared" si="44"/>
        <v>0</v>
      </c>
    </row>
    <row r="944" ht="36" customHeight="1" spans="1:9">
      <c r="A944" s="377" t="s">
        <v>191</v>
      </c>
      <c r="B944" s="378"/>
      <c r="C944" s="376"/>
      <c r="D944" s="375" t="str">
        <f t="shared" si="42"/>
        <v/>
      </c>
      <c r="F944" s="185">
        <v>0</v>
      </c>
      <c r="G944" s="367">
        <f t="shared" si="43"/>
        <v>0</v>
      </c>
      <c r="I944" s="185">
        <f t="shared" si="44"/>
        <v>0</v>
      </c>
    </row>
    <row r="945" ht="36" customHeight="1" spans="1:9">
      <c r="A945" s="377" t="s">
        <v>192</v>
      </c>
      <c r="B945" s="378"/>
      <c r="C945" s="376"/>
      <c r="D945" s="375" t="str">
        <f t="shared" si="42"/>
        <v/>
      </c>
      <c r="F945" s="185">
        <v>0</v>
      </c>
      <c r="G945" s="367">
        <f t="shared" si="43"/>
        <v>0</v>
      </c>
      <c r="I945" s="185">
        <f t="shared" si="44"/>
        <v>0</v>
      </c>
    </row>
    <row r="946" ht="36" customHeight="1" spans="1:9">
      <c r="A946" s="377" t="s">
        <v>893</v>
      </c>
      <c r="B946" s="378"/>
      <c r="C946" s="376"/>
      <c r="D946" s="375" t="str">
        <f t="shared" si="42"/>
        <v/>
      </c>
      <c r="F946" s="185">
        <v>0</v>
      </c>
      <c r="G946" s="367">
        <f t="shared" si="43"/>
        <v>0</v>
      </c>
      <c r="I946" s="185">
        <f t="shared" si="44"/>
        <v>0</v>
      </c>
    </row>
    <row r="947" ht="36" customHeight="1" spans="1:9">
      <c r="A947" s="377" t="s">
        <v>894</v>
      </c>
      <c r="B947" s="378"/>
      <c r="C947" s="376"/>
      <c r="D947" s="375" t="str">
        <f t="shared" si="42"/>
        <v/>
      </c>
      <c r="F947" s="185">
        <v>0</v>
      </c>
      <c r="G947" s="367">
        <f t="shared" si="43"/>
        <v>0</v>
      </c>
      <c r="I947" s="185">
        <f t="shared" si="44"/>
        <v>0</v>
      </c>
    </row>
    <row r="948" ht="36" customHeight="1" spans="1:9">
      <c r="A948" s="377" t="s">
        <v>895</v>
      </c>
      <c r="B948" s="378"/>
      <c r="C948" s="376"/>
      <c r="D948" s="375" t="str">
        <f t="shared" si="42"/>
        <v/>
      </c>
      <c r="F948" s="185">
        <v>0</v>
      </c>
      <c r="G948" s="367">
        <f t="shared" si="43"/>
        <v>0</v>
      </c>
      <c r="I948" s="185">
        <f t="shared" si="44"/>
        <v>0</v>
      </c>
    </row>
    <row r="949" ht="36" customHeight="1" spans="1:9">
      <c r="A949" s="381" t="s">
        <v>896</v>
      </c>
      <c r="B949" s="378"/>
      <c r="C949" s="376"/>
      <c r="D949" s="375" t="str">
        <f t="shared" si="42"/>
        <v/>
      </c>
      <c r="F949" s="185">
        <v>0</v>
      </c>
      <c r="G949" s="367">
        <f t="shared" si="43"/>
        <v>0</v>
      </c>
      <c r="I949" s="185">
        <f t="shared" si="44"/>
        <v>0</v>
      </c>
    </row>
    <row r="950" ht="36" customHeight="1" spans="1:9">
      <c r="A950" s="381" t="s">
        <v>897</v>
      </c>
      <c r="B950" s="378"/>
      <c r="C950" s="376"/>
      <c r="D950" s="375" t="str">
        <f t="shared" si="42"/>
        <v/>
      </c>
      <c r="F950" s="185">
        <v>0</v>
      </c>
      <c r="G950" s="367">
        <f t="shared" si="43"/>
        <v>0</v>
      </c>
      <c r="I950" s="185">
        <f t="shared" si="44"/>
        <v>0</v>
      </c>
    </row>
    <row r="951" ht="36" customHeight="1" spans="1:9">
      <c r="A951" s="384" t="s">
        <v>898</v>
      </c>
      <c r="B951" s="378"/>
      <c r="C951" s="376"/>
      <c r="D951" s="375" t="str">
        <f t="shared" si="42"/>
        <v/>
      </c>
      <c r="F951" s="185">
        <v>0</v>
      </c>
      <c r="G951" s="367">
        <f t="shared" si="43"/>
        <v>0</v>
      </c>
      <c r="I951" s="185">
        <f t="shared" si="44"/>
        <v>0</v>
      </c>
    </row>
    <row r="952" ht="36" customHeight="1" spans="1:9">
      <c r="A952" s="382" t="s">
        <v>899</v>
      </c>
      <c r="B952" s="378">
        <f>SUM(B953:B961)</f>
        <v>0</v>
      </c>
      <c r="C952" s="376">
        <f>SUM(C953:C961)</f>
        <v>0</v>
      </c>
      <c r="D952" s="375" t="str">
        <f t="shared" si="42"/>
        <v/>
      </c>
      <c r="F952" s="185">
        <v>0</v>
      </c>
      <c r="G952" s="367">
        <f t="shared" si="43"/>
        <v>0</v>
      </c>
      <c r="I952" s="185">
        <f t="shared" si="44"/>
        <v>0</v>
      </c>
    </row>
    <row r="953" ht="36" customHeight="1" spans="1:9">
      <c r="A953" s="380" t="s">
        <v>190</v>
      </c>
      <c r="B953" s="378"/>
      <c r="C953" s="376"/>
      <c r="D953" s="375" t="str">
        <f t="shared" si="42"/>
        <v/>
      </c>
      <c r="F953" s="185">
        <v>0</v>
      </c>
      <c r="G953" s="367">
        <f t="shared" si="43"/>
        <v>0</v>
      </c>
      <c r="I953" s="185">
        <f t="shared" si="44"/>
        <v>0</v>
      </c>
    </row>
    <row r="954" ht="36" customHeight="1" spans="1:9">
      <c r="A954" s="377" t="s">
        <v>191</v>
      </c>
      <c r="B954" s="378"/>
      <c r="C954" s="376"/>
      <c r="D954" s="375" t="str">
        <f t="shared" si="42"/>
        <v/>
      </c>
      <c r="F954" s="185">
        <v>0</v>
      </c>
      <c r="G954" s="367">
        <f t="shared" si="43"/>
        <v>0</v>
      </c>
      <c r="I954" s="185">
        <f t="shared" si="44"/>
        <v>0</v>
      </c>
    </row>
    <row r="955" ht="36" customHeight="1" spans="1:9">
      <c r="A955" s="377" t="s">
        <v>192</v>
      </c>
      <c r="B955" s="378"/>
      <c r="C955" s="376"/>
      <c r="D955" s="375" t="str">
        <f t="shared" si="42"/>
        <v/>
      </c>
      <c r="F955" s="185">
        <v>0</v>
      </c>
      <c r="G955" s="367">
        <f t="shared" si="43"/>
        <v>0</v>
      </c>
      <c r="I955" s="185">
        <f t="shared" si="44"/>
        <v>0</v>
      </c>
    </row>
    <row r="956" ht="36" customHeight="1" spans="1:9">
      <c r="A956" s="377" t="s">
        <v>900</v>
      </c>
      <c r="B956" s="378"/>
      <c r="C956" s="376"/>
      <c r="D956" s="375" t="str">
        <f t="shared" si="42"/>
        <v/>
      </c>
      <c r="F956" s="185">
        <v>0</v>
      </c>
      <c r="G956" s="367">
        <f t="shared" si="43"/>
        <v>0</v>
      </c>
      <c r="I956" s="185">
        <f t="shared" si="44"/>
        <v>0</v>
      </c>
    </row>
    <row r="957" ht="36" customHeight="1" spans="1:9">
      <c r="A957" s="377" t="s">
        <v>901</v>
      </c>
      <c r="B957" s="378"/>
      <c r="C957" s="376"/>
      <c r="D957" s="375" t="str">
        <f t="shared" si="42"/>
        <v/>
      </c>
      <c r="F957" s="185">
        <v>0</v>
      </c>
      <c r="G957" s="367">
        <f t="shared" si="43"/>
        <v>0</v>
      </c>
      <c r="I957" s="185">
        <f t="shared" si="44"/>
        <v>0</v>
      </c>
    </row>
    <row r="958" ht="36" customHeight="1" spans="1:9">
      <c r="A958" s="377" t="s">
        <v>902</v>
      </c>
      <c r="B958" s="378"/>
      <c r="C958" s="376"/>
      <c r="D958" s="375" t="str">
        <f t="shared" si="42"/>
        <v/>
      </c>
      <c r="F958" s="185">
        <v>0</v>
      </c>
      <c r="G958" s="367">
        <f t="shared" si="43"/>
        <v>0</v>
      </c>
      <c r="I958" s="185">
        <f t="shared" si="44"/>
        <v>0</v>
      </c>
    </row>
    <row r="959" ht="36" customHeight="1" spans="1:9">
      <c r="A959" s="377" t="s">
        <v>903</v>
      </c>
      <c r="B959" s="378"/>
      <c r="C959" s="376"/>
      <c r="D959" s="375" t="str">
        <f t="shared" si="42"/>
        <v/>
      </c>
      <c r="F959" s="185">
        <v>0</v>
      </c>
      <c r="G959" s="367">
        <f t="shared" si="43"/>
        <v>0</v>
      </c>
      <c r="I959" s="185">
        <f t="shared" si="44"/>
        <v>0</v>
      </c>
    </row>
    <row r="960" ht="36" customHeight="1" spans="1:9">
      <c r="A960" s="377" t="s">
        <v>904</v>
      </c>
      <c r="B960" s="378"/>
      <c r="C960" s="376"/>
      <c r="D960" s="375" t="str">
        <f t="shared" si="42"/>
        <v/>
      </c>
      <c r="F960" s="185">
        <v>0</v>
      </c>
      <c r="G960" s="367">
        <f t="shared" si="43"/>
        <v>0</v>
      </c>
      <c r="I960" s="185">
        <f t="shared" si="44"/>
        <v>0</v>
      </c>
    </row>
    <row r="961" ht="36" customHeight="1" spans="1:9">
      <c r="A961" s="379" t="s">
        <v>905</v>
      </c>
      <c r="B961" s="378"/>
      <c r="C961" s="376"/>
      <c r="D961" s="375" t="str">
        <f t="shared" si="42"/>
        <v/>
      </c>
      <c r="F961" s="185">
        <v>0</v>
      </c>
      <c r="G961" s="367">
        <f t="shared" si="43"/>
        <v>0</v>
      </c>
      <c r="I961" s="185">
        <f t="shared" si="44"/>
        <v>0</v>
      </c>
    </row>
    <row r="962" ht="36" customHeight="1" spans="1:9">
      <c r="A962" s="372" t="s">
        <v>906</v>
      </c>
      <c r="B962" s="378">
        <f>SUM(B963:B966)</f>
        <v>813</v>
      </c>
      <c r="C962" s="376">
        <f>SUM(C963:C966)</f>
        <v>2382</v>
      </c>
      <c r="D962" s="375" t="str">
        <f t="shared" si="42"/>
        <v/>
      </c>
      <c r="F962" s="185">
        <v>0</v>
      </c>
      <c r="G962" s="367">
        <f t="shared" si="43"/>
        <v>2382</v>
      </c>
      <c r="I962" s="185">
        <f t="shared" si="44"/>
        <v>2382</v>
      </c>
    </row>
    <row r="963" ht="36" customHeight="1" spans="1:9">
      <c r="A963" s="377" t="s">
        <v>907</v>
      </c>
      <c r="B963" s="378"/>
      <c r="C963" s="376">
        <v>302</v>
      </c>
      <c r="D963" s="375" t="str">
        <f t="shared" si="42"/>
        <v/>
      </c>
      <c r="F963" s="185">
        <v>0</v>
      </c>
      <c r="G963" s="367">
        <f t="shared" si="43"/>
        <v>302</v>
      </c>
      <c r="H963" s="185">
        <v>214</v>
      </c>
      <c r="I963" s="185">
        <f t="shared" si="44"/>
        <v>302</v>
      </c>
    </row>
    <row r="964" ht="36" customHeight="1" spans="1:9">
      <c r="A964" s="377" t="s">
        <v>908</v>
      </c>
      <c r="B964" s="378"/>
      <c r="C964" s="376">
        <v>880</v>
      </c>
      <c r="D964" s="375" t="str">
        <f t="shared" ref="D964:D1027" si="45">IF(B964&lt;&gt;0,IF((C964/B964-1)&lt;-30%,"",IF((C964/B964-1)&gt;150%,"",C964/B964-1)),"")</f>
        <v/>
      </c>
      <c r="F964" s="185">
        <v>0</v>
      </c>
      <c r="G964" s="367">
        <f t="shared" ref="G964:G1027" si="46">C964-F964</f>
        <v>880</v>
      </c>
      <c r="H964" s="185">
        <v>214</v>
      </c>
      <c r="I964" s="185">
        <f t="shared" ref="I964:I1027" si="47">F964+G964</f>
        <v>880</v>
      </c>
    </row>
    <row r="965" ht="36" customHeight="1" spans="1:9">
      <c r="A965" s="377" t="s">
        <v>909</v>
      </c>
      <c r="B965" s="378"/>
      <c r="C965" s="376">
        <v>1000</v>
      </c>
      <c r="D965" s="375" t="str">
        <f t="shared" si="45"/>
        <v/>
      </c>
      <c r="F965" s="185">
        <v>0</v>
      </c>
      <c r="G965" s="367">
        <f t="shared" si="46"/>
        <v>1000</v>
      </c>
      <c r="H965" s="185">
        <v>214</v>
      </c>
      <c r="I965" s="185">
        <f t="shared" si="47"/>
        <v>1000</v>
      </c>
    </row>
    <row r="966" ht="36" customHeight="1" spans="1:9">
      <c r="A966" s="377" t="s">
        <v>910</v>
      </c>
      <c r="B966" s="378">
        <v>813</v>
      </c>
      <c r="C966" s="376">
        <v>200</v>
      </c>
      <c r="D966" s="375" t="str">
        <f t="shared" si="45"/>
        <v/>
      </c>
      <c r="F966" s="185">
        <v>0</v>
      </c>
      <c r="G966" s="367">
        <f t="shared" si="46"/>
        <v>200</v>
      </c>
      <c r="H966" s="185">
        <v>214</v>
      </c>
      <c r="I966" s="185">
        <f t="shared" si="47"/>
        <v>200</v>
      </c>
    </row>
    <row r="967" ht="36" customHeight="1" spans="1:9">
      <c r="A967" s="372" t="s">
        <v>911</v>
      </c>
      <c r="B967" s="378">
        <f>SUM(B968:B973)</f>
        <v>0</v>
      </c>
      <c r="C967" s="376">
        <f>SUM(C968:C973)</f>
        <v>0</v>
      </c>
      <c r="D967" s="375" t="str">
        <f t="shared" si="45"/>
        <v/>
      </c>
      <c r="F967" s="185">
        <v>0</v>
      </c>
      <c r="G967" s="367">
        <f t="shared" si="46"/>
        <v>0</v>
      </c>
      <c r="I967" s="185">
        <f t="shared" si="47"/>
        <v>0</v>
      </c>
    </row>
    <row r="968" ht="36" customHeight="1" spans="1:9">
      <c r="A968" s="380" t="s">
        <v>190</v>
      </c>
      <c r="B968" s="378"/>
      <c r="C968" s="376"/>
      <c r="D968" s="375" t="str">
        <f t="shared" si="45"/>
        <v/>
      </c>
      <c r="F968" s="185">
        <v>0</v>
      </c>
      <c r="G968" s="367">
        <f t="shared" si="46"/>
        <v>0</v>
      </c>
      <c r="I968" s="185">
        <f t="shared" si="47"/>
        <v>0</v>
      </c>
    </row>
    <row r="969" ht="36" customHeight="1" spans="1:9">
      <c r="A969" s="377" t="s">
        <v>191</v>
      </c>
      <c r="B969" s="378"/>
      <c r="C969" s="376"/>
      <c r="D969" s="375" t="str">
        <f t="shared" si="45"/>
        <v/>
      </c>
      <c r="F969" s="185">
        <v>0</v>
      </c>
      <c r="G969" s="367">
        <f t="shared" si="46"/>
        <v>0</v>
      </c>
      <c r="I969" s="185">
        <f t="shared" si="47"/>
        <v>0</v>
      </c>
    </row>
    <row r="970" ht="36" customHeight="1" spans="1:9">
      <c r="A970" s="381" t="s">
        <v>192</v>
      </c>
      <c r="B970" s="378"/>
      <c r="C970" s="376"/>
      <c r="D970" s="375" t="str">
        <f t="shared" si="45"/>
        <v/>
      </c>
      <c r="F970" s="185">
        <v>0</v>
      </c>
      <c r="G970" s="367">
        <f t="shared" si="46"/>
        <v>0</v>
      </c>
      <c r="I970" s="185">
        <f t="shared" si="47"/>
        <v>0</v>
      </c>
    </row>
    <row r="971" ht="36" customHeight="1" spans="1:9">
      <c r="A971" s="381" t="s">
        <v>897</v>
      </c>
      <c r="B971" s="378"/>
      <c r="C971" s="376"/>
      <c r="D971" s="375" t="str">
        <f t="shared" si="45"/>
        <v/>
      </c>
      <c r="F971" s="185">
        <v>0</v>
      </c>
      <c r="G971" s="367">
        <f t="shared" si="46"/>
        <v>0</v>
      </c>
      <c r="I971" s="185">
        <f t="shared" si="47"/>
        <v>0</v>
      </c>
    </row>
    <row r="972" ht="36" customHeight="1" spans="1:9">
      <c r="A972" s="377" t="s">
        <v>912</v>
      </c>
      <c r="B972" s="378"/>
      <c r="C972" s="376"/>
      <c r="D972" s="375" t="str">
        <f t="shared" si="45"/>
        <v/>
      </c>
      <c r="F972" s="185">
        <v>0</v>
      </c>
      <c r="G972" s="367">
        <f t="shared" si="46"/>
        <v>0</v>
      </c>
      <c r="I972" s="185">
        <f t="shared" si="47"/>
        <v>0</v>
      </c>
    </row>
    <row r="973" ht="36" customHeight="1" spans="1:9">
      <c r="A973" s="384" t="s">
        <v>913</v>
      </c>
      <c r="B973" s="378"/>
      <c r="C973" s="376"/>
      <c r="D973" s="375" t="str">
        <f t="shared" si="45"/>
        <v/>
      </c>
      <c r="F973" s="185">
        <v>0</v>
      </c>
      <c r="G973" s="367">
        <f t="shared" si="46"/>
        <v>0</v>
      </c>
      <c r="I973" s="185">
        <f t="shared" si="47"/>
        <v>0</v>
      </c>
    </row>
    <row r="974" ht="36" customHeight="1" spans="1:9">
      <c r="A974" s="372" t="s">
        <v>914</v>
      </c>
      <c r="B974" s="378">
        <f>SUM(B975:B978)</f>
        <v>8553</v>
      </c>
      <c r="C974" s="376">
        <f>SUM(C975:C978)</f>
        <v>8464</v>
      </c>
      <c r="D974" s="375">
        <f t="shared" si="45"/>
        <v>-0.0104057056003741</v>
      </c>
      <c r="F974" s="185">
        <v>0</v>
      </c>
      <c r="G974" s="367">
        <f t="shared" si="46"/>
        <v>8464</v>
      </c>
      <c r="I974" s="185">
        <f t="shared" si="47"/>
        <v>8464</v>
      </c>
    </row>
    <row r="975" ht="36" customHeight="1" spans="1:9">
      <c r="A975" s="381" t="s">
        <v>915</v>
      </c>
      <c r="B975" s="378"/>
      <c r="C975" s="376">
        <v>583</v>
      </c>
      <c r="D975" s="375" t="str">
        <f t="shared" si="45"/>
        <v/>
      </c>
      <c r="F975" s="185">
        <v>0</v>
      </c>
      <c r="G975" s="367">
        <f t="shared" si="46"/>
        <v>583</v>
      </c>
      <c r="H975" s="185">
        <v>214</v>
      </c>
      <c r="I975" s="185">
        <f t="shared" si="47"/>
        <v>583</v>
      </c>
    </row>
    <row r="976" ht="36" customHeight="1" spans="1:9">
      <c r="A976" s="377" t="s">
        <v>916</v>
      </c>
      <c r="B976" s="378"/>
      <c r="C976" s="376">
        <v>7881</v>
      </c>
      <c r="D976" s="375" t="str">
        <f t="shared" si="45"/>
        <v/>
      </c>
      <c r="F976" s="185">
        <v>0</v>
      </c>
      <c r="G976" s="367">
        <f t="shared" si="46"/>
        <v>7881</v>
      </c>
      <c r="H976" s="185">
        <v>214</v>
      </c>
      <c r="I976" s="185">
        <f t="shared" si="47"/>
        <v>7881</v>
      </c>
    </row>
    <row r="977" ht="36" customHeight="1" spans="1:9">
      <c r="A977" s="377" t="s">
        <v>917</v>
      </c>
      <c r="B977" s="378"/>
      <c r="C977" s="376"/>
      <c r="D977" s="375" t="str">
        <f t="shared" si="45"/>
        <v/>
      </c>
      <c r="F977" s="185">
        <v>0</v>
      </c>
      <c r="G977" s="367">
        <f t="shared" si="46"/>
        <v>0</v>
      </c>
      <c r="I977" s="185">
        <f t="shared" si="47"/>
        <v>0</v>
      </c>
    </row>
    <row r="978" ht="36" customHeight="1" spans="1:9">
      <c r="A978" s="379" t="s">
        <v>918</v>
      </c>
      <c r="B978" s="378">
        <v>8553</v>
      </c>
      <c r="C978" s="376"/>
      <c r="D978" s="375" t="str">
        <f t="shared" si="45"/>
        <v/>
      </c>
      <c r="F978" s="185">
        <v>0</v>
      </c>
      <c r="G978" s="367">
        <f t="shared" si="46"/>
        <v>0</v>
      </c>
      <c r="I978" s="185">
        <f t="shared" si="47"/>
        <v>0</v>
      </c>
    </row>
    <row r="979" ht="36" customHeight="1" spans="1:9">
      <c r="A979" s="372" t="s">
        <v>919</v>
      </c>
      <c r="B979" s="378">
        <f>SUM(B980:B981)</f>
        <v>11</v>
      </c>
      <c r="C979" s="376">
        <f>SUM(C980:C981)</f>
        <v>0</v>
      </c>
      <c r="D979" s="375" t="str">
        <f t="shared" si="45"/>
        <v/>
      </c>
      <c r="F979" s="185">
        <v>0</v>
      </c>
      <c r="G979" s="367">
        <f t="shared" si="46"/>
        <v>0</v>
      </c>
      <c r="I979" s="185">
        <f t="shared" si="47"/>
        <v>0</v>
      </c>
    </row>
    <row r="980" ht="36" customHeight="1" spans="1:9">
      <c r="A980" s="380" t="s">
        <v>920</v>
      </c>
      <c r="B980" s="378">
        <v>11</v>
      </c>
      <c r="C980" s="376"/>
      <c r="D980" s="375" t="str">
        <f t="shared" si="45"/>
        <v/>
      </c>
      <c r="F980" s="185">
        <v>0</v>
      </c>
      <c r="G980" s="367">
        <f t="shared" si="46"/>
        <v>0</v>
      </c>
      <c r="I980" s="185">
        <f t="shared" si="47"/>
        <v>0</v>
      </c>
    </row>
    <row r="981" ht="36" customHeight="1" spans="1:9">
      <c r="A981" s="379" t="s">
        <v>921</v>
      </c>
      <c r="B981" s="378"/>
      <c r="C981" s="376"/>
      <c r="D981" s="375" t="str">
        <f t="shared" si="45"/>
        <v/>
      </c>
      <c r="F981" s="185">
        <v>0</v>
      </c>
      <c r="G981" s="367">
        <f t="shared" si="46"/>
        <v>0</v>
      </c>
      <c r="I981" s="185">
        <f t="shared" si="47"/>
        <v>0</v>
      </c>
    </row>
    <row r="982" ht="36" customHeight="1" spans="1:9">
      <c r="A982" s="372" t="s">
        <v>922</v>
      </c>
      <c r="B982" s="378">
        <f>SUM(B983,B993,B1009,B1014,B1028,B1035,B1042)</f>
        <v>855</v>
      </c>
      <c r="C982" s="376">
        <f>SUM(C983,C993,C1009,C1014,C1028,C1035,C1042)</f>
        <v>1002</v>
      </c>
      <c r="D982" s="375">
        <f t="shared" si="45"/>
        <v>0.171929824561404</v>
      </c>
      <c r="F982" s="185">
        <v>0</v>
      </c>
      <c r="G982" s="367">
        <f t="shared" si="46"/>
        <v>1002</v>
      </c>
      <c r="I982" s="185">
        <f t="shared" si="47"/>
        <v>1002</v>
      </c>
    </row>
    <row r="983" ht="36" customHeight="1" spans="1:9">
      <c r="A983" s="382" t="s">
        <v>923</v>
      </c>
      <c r="B983" s="378">
        <f>SUM(B984:B992)</f>
        <v>0</v>
      </c>
      <c r="C983" s="376">
        <f>SUM(C984:C992)</f>
        <v>0</v>
      </c>
      <c r="D983" s="375" t="str">
        <f t="shared" si="45"/>
        <v/>
      </c>
      <c r="F983" s="185">
        <v>0</v>
      </c>
      <c r="G983" s="367">
        <f t="shared" si="46"/>
        <v>0</v>
      </c>
      <c r="I983" s="185">
        <f t="shared" si="47"/>
        <v>0</v>
      </c>
    </row>
    <row r="984" ht="36" customHeight="1" spans="1:9">
      <c r="A984" s="380" t="s">
        <v>190</v>
      </c>
      <c r="B984" s="378"/>
      <c r="C984" s="376"/>
      <c r="D984" s="375" t="str">
        <f t="shared" si="45"/>
        <v/>
      </c>
      <c r="F984" s="185">
        <v>0</v>
      </c>
      <c r="G984" s="367">
        <f t="shared" si="46"/>
        <v>0</v>
      </c>
      <c r="I984" s="185">
        <f t="shared" si="47"/>
        <v>0</v>
      </c>
    </row>
    <row r="985" ht="36" customHeight="1" spans="1:9">
      <c r="A985" s="377" t="s">
        <v>191</v>
      </c>
      <c r="B985" s="378"/>
      <c r="C985" s="376"/>
      <c r="D985" s="375" t="str">
        <f t="shared" si="45"/>
        <v/>
      </c>
      <c r="F985" s="185">
        <v>0</v>
      </c>
      <c r="G985" s="367">
        <f t="shared" si="46"/>
        <v>0</v>
      </c>
      <c r="I985" s="185">
        <f t="shared" si="47"/>
        <v>0</v>
      </c>
    </row>
    <row r="986" ht="36" customHeight="1" spans="1:9">
      <c r="A986" s="377" t="s">
        <v>192</v>
      </c>
      <c r="B986" s="378"/>
      <c r="C986" s="376"/>
      <c r="D986" s="375" t="str">
        <f t="shared" si="45"/>
        <v/>
      </c>
      <c r="F986" s="185">
        <v>0</v>
      </c>
      <c r="G986" s="367">
        <f t="shared" si="46"/>
        <v>0</v>
      </c>
      <c r="I986" s="185">
        <f t="shared" si="47"/>
        <v>0</v>
      </c>
    </row>
    <row r="987" ht="36" customHeight="1" spans="1:9">
      <c r="A987" s="381" t="s">
        <v>924</v>
      </c>
      <c r="B987" s="378"/>
      <c r="C987" s="376"/>
      <c r="D987" s="375" t="str">
        <f t="shared" si="45"/>
        <v/>
      </c>
      <c r="F987" s="185">
        <v>0</v>
      </c>
      <c r="G987" s="367">
        <f t="shared" si="46"/>
        <v>0</v>
      </c>
      <c r="I987" s="185">
        <f t="shared" si="47"/>
        <v>0</v>
      </c>
    </row>
    <row r="988" ht="36" customHeight="1" spans="1:9">
      <c r="A988" s="381" t="s">
        <v>925</v>
      </c>
      <c r="B988" s="378"/>
      <c r="C988" s="376"/>
      <c r="D988" s="375" t="str">
        <f t="shared" si="45"/>
        <v/>
      </c>
      <c r="F988" s="185">
        <v>0</v>
      </c>
      <c r="G988" s="367">
        <f t="shared" si="46"/>
        <v>0</v>
      </c>
      <c r="I988" s="185">
        <f t="shared" si="47"/>
        <v>0</v>
      </c>
    </row>
    <row r="989" ht="36" customHeight="1" spans="1:9">
      <c r="A989" s="377" t="s">
        <v>926</v>
      </c>
      <c r="B989" s="378"/>
      <c r="C989" s="376"/>
      <c r="D989" s="375" t="str">
        <f t="shared" si="45"/>
        <v/>
      </c>
      <c r="F989" s="185">
        <v>0</v>
      </c>
      <c r="G989" s="367">
        <f t="shared" si="46"/>
        <v>0</v>
      </c>
      <c r="I989" s="185">
        <f t="shared" si="47"/>
        <v>0</v>
      </c>
    </row>
    <row r="990" ht="36" customHeight="1" spans="1:9">
      <c r="A990" s="377" t="s">
        <v>927</v>
      </c>
      <c r="B990" s="378"/>
      <c r="C990" s="376"/>
      <c r="D990" s="375" t="str">
        <f t="shared" si="45"/>
        <v/>
      </c>
      <c r="F990" s="185">
        <v>0</v>
      </c>
      <c r="G990" s="367">
        <f t="shared" si="46"/>
        <v>0</v>
      </c>
      <c r="I990" s="185">
        <f t="shared" si="47"/>
        <v>0</v>
      </c>
    </row>
    <row r="991" ht="36" customHeight="1" spans="1:9">
      <c r="A991" s="377" t="s">
        <v>928</v>
      </c>
      <c r="B991" s="378"/>
      <c r="C991" s="376"/>
      <c r="D991" s="375" t="str">
        <f t="shared" si="45"/>
        <v/>
      </c>
      <c r="F991" s="185">
        <v>0</v>
      </c>
      <c r="G991" s="367">
        <f t="shared" si="46"/>
        <v>0</v>
      </c>
      <c r="I991" s="185">
        <f t="shared" si="47"/>
        <v>0</v>
      </c>
    </row>
    <row r="992" ht="36" customHeight="1" spans="1:9">
      <c r="A992" s="379" t="s">
        <v>929</v>
      </c>
      <c r="B992" s="378"/>
      <c r="C992" s="376"/>
      <c r="D992" s="375" t="str">
        <f t="shared" si="45"/>
        <v/>
      </c>
      <c r="F992" s="185">
        <v>0</v>
      </c>
      <c r="G992" s="367">
        <f t="shared" si="46"/>
        <v>0</v>
      </c>
      <c r="I992" s="185">
        <f t="shared" si="47"/>
        <v>0</v>
      </c>
    </row>
    <row r="993" ht="36" customHeight="1" spans="1:9">
      <c r="A993" s="382" t="s">
        <v>930</v>
      </c>
      <c r="B993" s="378">
        <f>SUM(B994:B1008)</f>
        <v>0</v>
      </c>
      <c r="C993" s="376">
        <f>SUM(C994:C1008)</f>
        <v>0</v>
      </c>
      <c r="D993" s="375" t="str">
        <f t="shared" si="45"/>
        <v/>
      </c>
      <c r="F993" s="185">
        <v>0</v>
      </c>
      <c r="G993" s="367">
        <f t="shared" si="46"/>
        <v>0</v>
      </c>
      <c r="I993" s="185">
        <f t="shared" si="47"/>
        <v>0</v>
      </c>
    </row>
    <row r="994" ht="36" customHeight="1" spans="1:9">
      <c r="A994" s="380" t="s">
        <v>190</v>
      </c>
      <c r="B994" s="378"/>
      <c r="C994" s="376"/>
      <c r="D994" s="375" t="str">
        <f t="shared" si="45"/>
        <v/>
      </c>
      <c r="F994" s="185">
        <v>0</v>
      </c>
      <c r="G994" s="367">
        <f t="shared" si="46"/>
        <v>0</v>
      </c>
      <c r="I994" s="185">
        <f t="shared" si="47"/>
        <v>0</v>
      </c>
    </row>
    <row r="995" ht="36" customHeight="1" spans="1:9">
      <c r="A995" s="381" t="s">
        <v>191</v>
      </c>
      <c r="B995" s="378"/>
      <c r="C995" s="376"/>
      <c r="D995" s="375" t="str">
        <f t="shared" si="45"/>
        <v/>
      </c>
      <c r="F995" s="185">
        <v>0</v>
      </c>
      <c r="G995" s="367">
        <f t="shared" si="46"/>
        <v>0</v>
      </c>
      <c r="I995" s="185">
        <f t="shared" si="47"/>
        <v>0</v>
      </c>
    </row>
    <row r="996" ht="36" customHeight="1" spans="1:9">
      <c r="A996" s="381" t="s">
        <v>192</v>
      </c>
      <c r="B996" s="378"/>
      <c r="C996" s="376"/>
      <c r="D996" s="375" t="str">
        <f t="shared" si="45"/>
        <v/>
      </c>
      <c r="F996" s="185">
        <v>0</v>
      </c>
      <c r="G996" s="367">
        <f t="shared" si="46"/>
        <v>0</v>
      </c>
      <c r="I996" s="185">
        <f t="shared" si="47"/>
        <v>0</v>
      </c>
    </row>
    <row r="997" ht="36" customHeight="1" spans="1:9">
      <c r="A997" s="377" t="s">
        <v>931</v>
      </c>
      <c r="B997" s="378"/>
      <c r="C997" s="376"/>
      <c r="D997" s="375" t="str">
        <f t="shared" si="45"/>
        <v/>
      </c>
      <c r="F997" s="185">
        <v>0</v>
      </c>
      <c r="G997" s="367">
        <f t="shared" si="46"/>
        <v>0</v>
      </c>
      <c r="I997" s="185">
        <f t="shared" si="47"/>
        <v>0</v>
      </c>
    </row>
    <row r="998" ht="36" customHeight="1" spans="1:9">
      <c r="A998" s="381" t="s">
        <v>932</v>
      </c>
      <c r="B998" s="378"/>
      <c r="C998" s="376"/>
      <c r="D998" s="375" t="str">
        <f t="shared" si="45"/>
        <v/>
      </c>
      <c r="F998" s="185">
        <v>0</v>
      </c>
      <c r="G998" s="367">
        <f t="shared" si="46"/>
        <v>0</v>
      </c>
      <c r="I998" s="185">
        <f t="shared" si="47"/>
        <v>0</v>
      </c>
    </row>
    <row r="999" ht="36" customHeight="1" spans="1:9">
      <c r="A999" s="377" t="s">
        <v>933</v>
      </c>
      <c r="B999" s="378"/>
      <c r="C999" s="376"/>
      <c r="D999" s="375" t="str">
        <f t="shared" si="45"/>
        <v/>
      </c>
      <c r="F999" s="185">
        <v>0</v>
      </c>
      <c r="G999" s="367">
        <f t="shared" si="46"/>
        <v>0</v>
      </c>
      <c r="I999" s="185">
        <f t="shared" si="47"/>
        <v>0</v>
      </c>
    </row>
    <row r="1000" ht="36" customHeight="1" spans="1:9">
      <c r="A1000" s="377" t="s">
        <v>934</v>
      </c>
      <c r="B1000" s="378"/>
      <c r="C1000" s="376"/>
      <c r="D1000" s="375" t="str">
        <f t="shared" si="45"/>
        <v/>
      </c>
      <c r="F1000" s="185">
        <v>0</v>
      </c>
      <c r="G1000" s="367">
        <f t="shared" si="46"/>
        <v>0</v>
      </c>
      <c r="I1000" s="185">
        <f t="shared" si="47"/>
        <v>0</v>
      </c>
    </row>
    <row r="1001" ht="36" customHeight="1" spans="1:9">
      <c r="A1001" s="377" t="s">
        <v>935</v>
      </c>
      <c r="B1001" s="378"/>
      <c r="C1001" s="376"/>
      <c r="D1001" s="375" t="str">
        <f t="shared" si="45"/>
        <v/>
      </c>
      <c r="F1001" s="185">
        <v>0</v>
      </c>
      <c r="G1001" s="367">
        <f t="shared" si="46"/>
        <v>0</v>
      </c>
      <c r="I1001" s="185">
        <f t="shared" si="47"/>
        <v>0</v>
      </c>
    </row>
    <row r="1002" ht="36" customHeight="1" spans="1:9">
      <c r="A1002" s="377" t="s">
        <v>936</v>
      </c>
      <c r="B1002" s="378"/>
      <c r="C1002" s="376"/>
      <c r="D1002" s="375" t="str">
        <f t="shared" si="45"/>
        <v/>
      </c>
      <c r="F1002" s="185">
        <v>0</v>
      </c>
      <c r="G1002" s="367">
        <f t="shared" si="46"/>
        <v>0</v>
      </c>
      <c r="I1002" s="185">
        <f t="shared" si="47"/>
        <v>0</v>
      </c>
    </row>
    <row r="1003" ht="36" customHeight="1" spans="1:9">
      <c r="A1003" s="377" t="s">
        <v>937</v>
      </c>
      <c r="B1003" s="378"/>
      <c r="C1003" s="376"/>
      <c r="D1003" s="375" t="str">
        <f t="shared" si="45"/>
        <v/>
      </c>
      <c r="F1003" s="185">
        <v>0</v>
      </c>
      <c r="G1003" s="367">
        <f t="shared" si="46"/>
        <v>0</v>
      </c>
      <c r="I1003" s="185">
        <f t="shared" si="47"/>
        <v>0</v>
      </c>
    </row>
    <row r="1004" ht="36" customHeight="1" spans="1:9">
      <c r="A1004" s="377" t="s">
        <v>938</v>
      </c>
      <c r="B1004" s="378"/>
      <c r="C1004" s="376"/>
      <c r="D1004" s="375" t="str">
        <f t="shared" si="45"/>
        <v/>
      </c>
      <c r="F1004" s="185">
        <v>0</v>
      </c>
      <c r="G1004" s="367">
        <f t="shared" si="46"/>
        <v>0</v>
      </c>
      <c r="I1004" s="185">
        <f t="shared" si="47"/>
        <v>0</v>
      </c>
    </row>
    <row r="1005" ht="36" customHeight="1" spans="1:9">
      <c r="A1005" s="377" t="s">
        <v>939</v>
      </c>
      <c r="B1005" s="378"/>
      <c r="C1005" s="376"/>
      <c r="D1005" s="375" t="str">
        <f t="shared" si="45"/>
        <v/>
      </c>
      <c r="F1005" s="185">
        <v>0</v>
      </c>
      <c r="G1005" s="367">
        <f t="shared" si="46"/>
        <v>0</v>
      </c>
      <c r="I1005" s="185">
        <f t="shared" si="47"/>
        <v>0</v>
      </c>
    </row>
    <row r="1006" ht="36" customHeight="1" spans="1:9">
      <c r="A1006" s="377" t="s">
        <v>940</v>
      </c>
      <c r="B1006" s="378"/>
      <c r="C1006" s="376"/>
      <c r="D1006" s="375" t="str">
        <f t="shared" si="45"/>
        <v/>
      </c>
      <c r="F1006" s="185">
        <v>0</v>
      </c>
      <c r="G1006" s="367">
        <f t="shared" si="46"/>
        <v>0</v>
      </c>
      <c r="I1006" s="185">
        <f t="shared" si="47"/>
        <v>0</v>
      </c>
    </row>
    <row r="1007" ht="36" customHeight="1" spans="1:9">
      <c r="A1007" s="381" t="s">
        <v>941</v>
      </c>
      <c r="B1007" s="378"/>
      <c r="C1007" s="376"/>
      <c r="D1007" s="375" t="str">
        <f t="shared" si="45"/>
        <v/>
      </c>
      <c r="F1007" s="185">
        <v>0</v>
      </c>
      <c r="G1007" s="367">
        <f t="shared" si="46"/>
        <v>0</v>
      </c>
      <c r="I1007" s="185">
        <f t="shared" si="47"/>
        <v>0</v>
      </c>
    </row>
    <row r="1008" ht="36" customHeight="1" spans="1:9">
      <c r="A1008" s="384" t="s">
        <v>942</v>
      </c>
      <c r="B1008" s="378"/>
      <c r="C1008" s="376"/>
      <c r="D1008" s="375" t="str">
        <f t="shared" si="45"/>
        <v/>
      </c>
      <c r="F1008" s="185">
        <v>0</v>
      </c>
      <c r="G1008" s="367">
        <f t="shared" si="46"/>
        <v>0</v>
      </c>
      <c r="I1008" s="185">
        <f t="shared" si="47"/>
        <v>0</v>
      </c>
    </row>
    <row r="1009" ht="36" customHeight="1" spans="1:9">
      <c r="A1009" s="372" t="s">
        <v>943</v>
      </c>
      <c r="B1009" s="378">
        <f>SUM(B1010:B1013)</f>
        <v>0</v>
      </c>
      <c r="C1009" s="376">
        <f>SUM(C1010:C1013)</f>
        <v>0</v>
      </c>
      <c r="D1009" s="375" t="str">
        <f t="shared" si="45"/>
        <v/>
      </c>
      <c r="F1009" s="185">
        <v>0</v>
      </c>
      <c r="G1009" s="367">
        <f t="shared" si="46"/>
        <v>0</v>
      </c>
      <c r="I1009" s="185">
        <f t="shared" si="47"/>
        <v>0</v>
      </c>
    </row>
    <row r="1010" ht="36" customHeight="1" spans="1:9">
      <c r="A1010" s="380" t="s">
        <v>190</v>
      </c>
      <c r="B1010" s="378"/>
      <c r="C1010" s="376"/>
      <c r="D1010" s="375" t="str">
        <f t="shared" si="45"/>
        <v/>
      </c>
      <c r="F1010" s="185">
        <v>0</v>
      </c>
      <c r="G1010" s="367">
        <f t="shared" si="46"/>
        <v>0</v>
      </c>
      <c r="I1010" s="185">
        <f t="shared" si="47"/>
        <v>0</v>
      </c>
    </row>
    <row r="1011" ht="36" customHeight="1" spans="1:9">
      <c r="A1011" s="377" t="s">
        <v>191</v>
      </c>
      <c r="B1011" s="378"/>
      <c r="C1011" s="376"/>
      <c r="D1011" s="375" t="str">
        <f t="shared" si="45"/>
        <v/>
      </c>
      <c r="F1011" s="185">
        <v>0</v>
      </c>
      <c r="G1011" s="367">
        <f t="shared" si="46"/>
        <v>0</v>
      </c>
      <c r="I1011" s="185">
        <f t="shared" si="47"/>
        <v>0</v>
      </c>
    </row>
    <row r="1012" ht="36" customHeight="1" spans="1:9">
      <c r="A1012" s="377" t="s">
        <v>192</v>
      </c>
      <c r="B1012" s="378"/>
      <c r="C1012" s="376"/>
      <c r="D1012" s="375" t="str">
        <f t="shared" si="45"/>
        <v/>
      </c>
      <c r="F1012" s="185">
        <v>0</v>
      </c>
      <c r="G1012" s="367">
        <f t="shared" si="46"/>
        <v>0</v>
      </c>
      <c r="I1012" s="185">
        <f t="shared" si="47"/>
        <v>0</v>
      </c>
    </row>
    <row r="1013" ht="36" customHeight="1" spans="1:9">
      <c r="A1013" s="379" t="s">
        <v>944</v>
      </c>
      <c r="B1013" s="378"/>
      <c r="C1013" s="376"/>
      <c r="D1013" s="375" t="str">
        <f t="shared" si="45"/>
        <v/>
      </c>
      <c r="F1013" s="185">
        <v>0</v>
      </c>
      <c r="G1013" s="367">
        <f t="shared" si="46"/>
        <v>0</v>
      </c>
      <c r="I1013" s="185">
        <f t="shared" si="47"/>
        <v>0</v>
      </c>
    </row>
    <row r="1014" ht="36" customHeight="1" spans="1:9">
      <c r="A1014" s="372" t="s">
        <v>945</v>
      </c>
      <c r="B1014" s="378">
        <f>SUM(B1015:B1027)</f>
        <v>150</v>
      </c>
      <c r="C1014" s="376">
        <f>SUM(C1015:C1023)</f>
        <v>234</v>
      </c>
      <c r="D1014" s="375">
        <f t="shared" si="45"/>
        <v>0.56</v>
      </c>
      <c r="F1014" s="185">
        <v>0</v>
      </c>
      <c r="G1014" s="367">
        <f t="shared" si="46"/>
        <v>234</v>
      </c>
      <c r="I1014" s="185">
        <f t="shared" si="47"/>
        <v>234</v>
      </c>
    </row>
    <row r="1015" ht="36" customHeight="1" spans="1:9">
      <c r="A1015" s="380" t="s">
        <v>190</v>
      </c>
      <c r="B1015" s="378"/>
      <c r="C1015" s="376"/>
      <c r="D1015" s="375" t="str">
        <f t="shared" si="45"/>
        <v/>
      </c>
      <c r="F1015" s="185">
        <v>0</v>
      </c>
      <c r="G1015" s="367">
        <f t="shared" si="46"/>
        <v>0</v>
      </c>
      <c r="I1015" s="185">
        <f t="shared" si="47"/>
        <v>0</v>
      </c>
    </row>
    <row r="1016" ht="36" customHeight="1" spans="1:9">
      <c r="A1016" s="377" t="s">
        <v>191</v>
      </c>
      <c r="B1016" s="378"/>
      <c r="C1016" s="376"/>
      <c r="D1016" s="375" t="str">
        <f t="shared" si="45"/>
        <v/>
      </c>
      <c r="F1016" s="185">
        <v>0</v>
      </c>
      <c r="G1016" s="367">
        <f t="shared" si="46"/>
        <v>0</v>
      </c>
      <c r="I1016" s="185">
        <f t="shared" si="47"/>
        <v>0</v>
      </c>
    </row>
    <row r="1017" ht="36" customHeight="1" spans="1:9">
      <c r="A1017" s="377" t="s">
        <v>192</v>
      </c>
      <c r="B1017" s="378"/>
      <c r="C1017" s="376"/>
      <c r="D1017" s="375" t="str">
        <f t="shared" si="45"/>
        <v/>
      </c>
      <c r="F1017" s="185">
        <v>0</v>
      </c>
      <c r="G1017" s="367">
        <f t="shared" si="46"/>
        <v>0</v>
      </c>
      <c r="I1017" s="185">
        <f t="shared" si="47"/>
        <v>0</v>
      </c>
    </row>
    <row r="1018" ht="36" customHeight="1" spans="1:9">
      <c r="A1018" s="377" t="s">
        <v>946</v>
      </c>
      <c r="B1018" s="378"/>
      <c r="C1018" s="376"/>
      <c r="D1018" s="375" t="str">
        <f t="shared" si="45"/>
        <v/>
      </c>
      <c r="F1018" s="185">
        <v>0</v>
      </c>
      <c r="G1018" s="367">
        <f t="shared" si="46"/>
        <v>0</v>
      </c>
      <c r="I1018" s="185">
        <f t="shared" si="47"/>
        <v>0</v>
      </c>
    </row>
    <row r="1019" ht="36" customHeight="1" spans="1:9">
      <c r="A1019" s="377" t="s">
        <v>947</v>
      </c>
      <c r="B1019" s="378"/>
      <c r="C1019" s="376"/>
      <c r="D1019" s="375" t="str">
        <f t="shared" si="45"/>
        <v/>
      </c>
      <c r="F1019" s="185">
        <v>0</v>
      </c>
      <c r="G1019" s="367">
        <f t="shared" si="46"/>
        <v>0</v>
      </c>
      <c r="I1019" s="185">
        <f t="shared" si="47"/>
        <v>0</v>
      </c>
    </row>
    <row r="1020" ht="36" customHeight="1" spans="1:9">
      <c r="A1020" s="377" t="s">
        <v>948</v>
      </c>
      <c r="B1020" s="378"/>
      <c r="C1020" s="376"/>
      <c r="D1020" s="375" t="str">
        <f t="shared" si="45"/>
        <v/>
      </c>
      <c r="F1020" s="185">
        <v>0</v>
      </c>
      <c r="G1020" s="367">
        <f t="shared" si="46"/>
        <v>0</v>
      </c>
      <c r="I1020" s="185">
        <f t="shared" si="47"/>
        <v>0</v>
      </c>
    </row>
    <row r="1021" ht="36" customHeight="1" spans="1:9">
      <c r="A1021" s="377" t="s">
        <v>949</v>
      </c>
      <c r="B1021" s="378"/>
      <c r="C1021" s="376">
        <v>2</v>
      </c>
      <c r="D1021" s="375" t="str">
        <f t="shared" si="45"/>
        <v/>
      </c>
      <c r="F1021" s="185">
        <v>0</v>
      </c>
      <c r="G1021" s="367">
        <f t="shared" si="46"/>
        <v>2</v>
      </c>
      <c r="H1021" s="185">
        <v>215</v>
      </c>
      <c r="I1021" s="185">
        <f t="shared" si="47"/>
        <v>2</v>
      </c>
    </row>
    <row r="1022" ht="36" customHeight="1" spans="1:9">
      <c r="A1022" s="377" t="s">
        <v>950</v>
      </c>
      <c r="B1022" s="378"/>
      <c r="C1022" s="376"/>
      <c r="D1022" s="375" t="str">
        <f t="shared" si="45"/>
        <v/>
      </c>
      <c r="F1022" s="185">
        <v>0</v>
      </c>
      <c r="G1022" s="367">
        <f t="shared" si="46"/>
        <v>0</v>
      </c>
      <c r="I1022" s="185">
        <f t="shared" si="47"/>
        <v>0</v>
      </c>
    </row>
    <row r="1023" ht="36" customHeight="1" spans="1:9">
      <c r="A1023" s="377" t="s">
        <v>951</v>
      </c>
      <c r="B1023" s="378"/>
      <c r="C1023" s="376">
        <v>232</v>
      </c>
      <c r="D1023" s="375" t="str">
        <f t="shared" si="45"/>
        <v/>
      </c>
      <c r="F1023" s="185">
        <v>0</v>
      </c>
      <c r="G1023" s="367">
        <f t="shared" si="46"/>
        <v>232</v>
      </c>
      <c r="H1023" s="185">
        <v>215</v>
      </c>
      <c r="I1023" s="185">
        <f t="shared" si="47"/>
        <v>232</v>
      </c>
    </row>
    <row r="1024" ht="36" customHeight="1" spans="1:9">
      <c r="A1024" s="377" t="s">
        <v>952</v>
      </c>
      <c r="B1024" s="378"/>
      <c r="C1024" s="376"/>
      <c r="D1024" s="375" t="str">
        <f t="shared" si="45"/>
        <v/>
      </c>
      <c r="F1024" s="185">
        <v>0</v>
      </c>
      <c r="G1024" s="367">
        <f t="shared" si="46"/>
        <v>0</v>
      </c>
      <c r="I1024" s="185">
        <f t="shared" si="47"/>
        <v>0</v>
      </c>
    </row>
    <row r="1025" ht="36" customHeight="1" spans="1:9">
      <c r="A1025" s="377" t="s">
        <v>897</v>
      </c>
      <c r="B1025" s="378"/>
      <c r="C1025" s="376"/>
      <c r="D1025" s="375" t="str">
        <f t="shared" si="45"/>
        <v/>
      </c>
      <c r="F1025" s="185">
        <v>0</v>
      </c>
      <c r="G1025" s="367">
        <f t="shared" si="46"/>
        <v>0</v>
      </c>
      <c r="I1025" s="185">
        <f t="shared" si="47"/>
        <v>0</v>
      </c>
    </row>
    <row r="1026" ht="36" customHeight="1" spans="1:9">
      <c r="A1026" s="381" t="s">
        <v>953</v>
      </c>
      <c r="B1026" s="378"/>
      <c r="C1026" s="376"/>
      <c r="D1026" s="375" t="str">
        <f t="shared" si="45"/>
        <v/>
      </c>
      <c r="F1026" s="185">
        <v>0</v>
      </c>
      <c r="G1026" s="367">
        <f t="shared" si="46"/>
        <v>0</v>
      </c>
      <c r="I1026" s="185">
        <f t="shared" si="47"/>
        <v>0</v>
      </c>
    </row>
    <row r="1027" ht="36" customHeight="1" spans="1:9">
      <c r="A1027" s="379" t="s">
        <v>954</v>
      </c>
      <c r="B1027" s="378">
        <v>150</v>
      </c>
      <c r="C1027" s="376"/>
      <c r="D1027" s="375" t="str">
        <f t="shared" si="45"/>
        <v/>
      </c>
      <c r="F1027" s="185">
        <v>0</v>
      </c>
      <c r="G1027" s="367">
        <f t="shared" si="46"/>
        <v>0</v>
      </c>
      <c r="I1027" s="185">
        <f t="shared" si="47"/>
        <v>0</v>
      </c>
    </row>
    <row r="1028" ht="36" customHeight="1" spans="1:9">
      <c r="A1028" s="372" t="s">
        <v>955</v>
      </c>
      <c r="B1028" s="378">
        <f>SUM(B1029:B1034)</f>
        <v>95</v>
      </c>
      <c r="C1028" s="376">
        <f>SUM(C1029:C1034)</f>
        <v>18</v>
      </c>
      <c r="D1028" s="375" t="str">
        <f t="shared" ref="D1028:D1091" si="48">IF(B1028&lt;&gt;0,IF((C1028/B1028-1)&lt;-30%,"",IF((C1028/B1028-1)&gt;150%,"",C1028/B1028-1)),"")</f>
        <v/>
      </c>
      <c r="F1028" s="185">
        <v>0</v>
      </c>
      <c r="G1028" s="367">
        <f t="shared" ref="G1028:G1091" si="49">C1028-F1028</f>
        <v>18</v>
      </c>
      <c r="I1028" s="185">
        <f t="shared" ref="I1028:I1091" si="50">F1028+G1028</f>
        <v>18</v>
      </c>
    </row>
    <row r="1029" ht="36" customHeight="1" spans="1:9">
      <c r="A1029" s="381" t="s">
        <v>190</v>
      </c>
      <c r="B1029" s="378">
        <v>5</v>
      </c>
      <c r="C1029" s="376">
        <v>18</v>
      </c>
      <c r="D1029" s="375" t="str">
        <f t="shared" si="48"/>
        <v/>
      </c>
      <c r="F1029" s="185">
        <v>18</v>
      </c>
      <c r="G1029" s="367">
        <f t="shared" si="49"/>
        <v>0</v>
      </c>
      <c r="H1029" s="185">
        <v>215</v>
      </c>
      <c r="I1029" s="185">
        <f t="shared" si="50"/>
        <v>18</v>
      </c>
    </row>
    <row r="1030" ht="36" customHeight="1" spans="1:9">
      <c r="A1030" s="377" t="s">
        <v>191</v>
      </c>
      <c r="B1030" s="378"/>
      <c r="C1030" s="376"/>
      <c r="D1030" s="375" t="str">
        <f t="shared" si="48"/>
        <v/>
      </c>
      <c r="F1030" s="185">
        <v>0</v>
      </c>
      <c r="G1030" s="367">
        <f t="shared" si="49"/>
        <v>0</v>
      </c>
      <c r="I1030" s="185">
        <f t="shared" si="50"/>
        <v>0</v>
      </c>
    </row>
    <row r="1031" ht="36" customHeight="1" spans="1:9">
      <c r="A1031" s="377" t="s">
        <v>192</v>
      </c>
      <c r="B1031" s="378"/>
      <c r="C1031" s="376"/>
      <c r="D1031" s="375" t="str">
        <f t="shared" si="48"/>
        <v/>
      </c>
      <c r="F1031" s="185">
        <v>0</v>
      </c>
      <c r="G1031" s="367">
        <f t="shared" si="49"/>
        <v>0</v>
      </c>
      <c r="I1031" s="185">
        <f t="shared" si="50"/>
        <v>0</v>
      </c>
    </row>
    <row r="1032" ht="36" customHeight="1" spans="1:9">
      <c r="A1032" s="377" t="s">
        <v>956</v>
      </c>
      <c r="B1032" s="378"/>
      <c r="C1032" s="376"/>
      <c r="D1032" s="375" t="str">
        <f t="shared" si="48"/>
        <v/>
      </c>
      <c r="F1032" s="185">
        <v>0</v>
      </c>
      <c r="G1032" s="367">
        <f t="shared" si="49"/>
        <v>0</v>
      </c>
      <c r="I1032" s="185">
        <f t="shared" si="50"/>
        <v>0</v>
      </c>
    </row>
    <row r="1033" ht="36" customHeight="1" spans="1:9">
      <c r="A1033" s="377" t="s">
        <v>957</v>
      </c>
      <c r="B1033" s="378"/>
      <c r="C1033" s="376"/>
      <c r="D1033" s="375" t="str">
        <f t="shared" si="48"/>
        <v/>
      </c>
      <c r="F1033" s="185">
        <v>0</v>
      </c>
      <c r="G1033" s="367">
        <f t="shared" si="49"/>
        <v>0</v>
      </c>
      <c r="I1033" s="185">
        <f t="shared" si="50"/>
        <v>0</v>
      </c>
    </row>
    <row r="1034" ht="36" customHeight="1" spans="1:9">
      <c r="A1034" s="379" t="s">
        <v>958</v>
      </c>
      <c r="B1034" s="378">
        <v>90</v>
      </c>
      <c r="C1034" s="376"/>
      <c r="D1034" s="375" t="str">
        <f t="shared" si="48"/>
        <v/>
      </c>
      <c r="F1034" s="185">
        <v>0</v>
      </c>
      <c r="G1034" s="367">
        <f t="shared" si="49"/>
        <v>0</v>
      </c>
      <c r="I1034" s="185">
        <f t="shared" si="50"/>
        <v>0</v>
      </c>
    </row>
    <row r="1035" ht="36" customHeight="1" spans="1:9">
      <c r="A1035" s="372" t="s">
        <v>959</v>
      </c>
      <c r="B1035" s="378">
        <f>SUM(B1036:B1041)</f>
        <v>610</v>
      </c>
      <c r="C1035" s="376">
        <f>SUM(C1036:C1041)</f>
        <v>550</v>
      </c>
      <c r="D1035" s="375">
        <f t="shared" si="48"/>
        <v>-0.0983606557377049</v>
      </c>
      <c r="F1035" s="185">
        <v>0</v>
      </c>
      <c r="G1035" s="367">
        <f t="shared" si="49"/>
        <v>550</v>
      </c>
      <c r="I1035" s="185">
        <f t="shared" si="50"/>
        <v>550</v>
      </c>
    </row>
    <row r="1036" ht="36" customHeight="1" spans="1:9">
      <c r="A1036" s="380" t="s">
        <v>190</v>
      </c>
      <c r="B1036" s="378"/>
      <c r="C1036" s="376"/>
      <c r="D1036" s="375" t="str">
        <f t="shared" si="48"/>
        <v/>
      </c>
      <c r="F1036" s="185">
        <v>0</v>
      </c>
      <c r="G1036" s="367">
        <f t="shared" si="49"/>
        <v>0</v>
      </c>
      <c r="I1036" s="185">
        <f t="shared" si="50"/>
        <v>0</v>
      </c>
    </row>
    <row r="1037" ht="36" customHeight="1" spans="1:9">
      <c r="A1037" s="381" t="s">
        <v>191</v>
      </c>
      <c r="B1037" s="378"/>
      <c r="C1037" s="376"/>
      <c r="D1037" s="375" t="str">
        <f t="shared" si="48"/>
        <v/>
      </c>
      <c r="F1037" s="185">
        <v>0</v>
      </c>
      <c r="G1037" s="367">
        <f t="shared" si="49"/>
        <v>0</v>
      </c>
      <c r="I1037" s="185">
        <f t="shared" si="50"/>
        <v>0</v>
      </c>
    </row>
    <row r="1038" ht="36" customHeight="1" spans="1:9">
      <c r="A1038" s="377" t="s">
        <v>192</v>
      </c>
      <c r="B1038" s="378"/>
      <c r="C1038" s="376"/>
      <c r="D1038" s="375" t="str">
        <f t="shared" si="48"/>
        <v/>
      </c>
      <c r="F1038" s="185">
        <v>0</v>
      </c>
      <c r="G1038" s="367">
        <f t="shared" si="49"/>
        <v>0</v>
      </c>
      <c r="I1038" s="185">
        <f t="shared" si="50"/>
        <v>0</v>
      </c>
    </row>
    <row r="1039" ht="36" customHeight="1" spans="1:9">
      <c r="A1039" s="377" t="s">
        <v>960</v>
      </c>
      <c r="B1039" s="378"/>
      <c r="C1039" s="376"/>
      <c r="D1039" s="375" t="str">
        <f t="shared" si="48"/>
        <v/>
      </c>
      <c r="F1039" s="185">
        <v>0</v>
      </c>
      <c r="G1039" s="367">
        <f t="shared" si="49"/>
        <v>0</v>
      </c>
      <c r="I1039" s="185">
        <f t="shared" si="50"/>
        <v>0</v>
      </c>
    </row>
    <row r="1040" ht="36" customHeight="1" spans="1:9">
      <c r="A1040" s="381" t="s">
        <v>961</v>
      </c>
      <c r="B1040" s="378"/>
      <c r="C1040" s="376">
        <v>150</v>
      </c>
      <c r="D1040" s="375" t="str">
        <f t="shared" si="48"/>
        <v/>
      </c>
      <c r="F1040" s="185">
        <v>0</v>
      </c>
      <c r="G1040" s="367">
        <f t="shared" si="49"/>
        <v>150</v>
      </c>
      <c r="H1040" s="185">
        <v>215</v>
      </c>
      <c r="I1040" s="185">
        <f t="shared" si="50"/>
        <v>150</v>
      </c>
    </row>
    <row r="1041" ht="36" customHeight="1" spans="1:9">
      <c r="A1041" s="381" t="s">
        <v>962</v>
      </c>
      <c r="B1041" s="378">
        <v>610</v>
      </c>
      <c r="C1041" s="376">
        <v>400</v>
      </c>
      <c r="D1041" s="375" t="str">
        <f t="shared" si="48"/>
        <v/>
      </c>
      <c r="F1041" s="185">
        <v>400</v>
      </c>
      <c r="G1041" s="367">
        <f t="shared" si="49"/>
        <v>0</v>
      </c>
      <c r="H1041" s="185">
        <v>215</v>
      </c>
      <c r="I1041" s="185">
        <f t="shared" si="50"/>
        <v>400</v>
      </c>
    </row>
    <row r="1042" ht="36" customHeight="1" spans="1:9">
      <c r="A1042" s="382" t="s">
        <v>963</v>
      </c>
      <c r="B1042" s="378"/>
      <c r="C1042" s="376">
        <f>SUM(C1043:C1047)</f>
        <v>200</v>
      </c>
      <c r="D1042" s="375" t="str">
        <f t="shared" si="48"/>
        <v/>
      </c>
      <c r="F1042" s="185">
        <v>0</v>
      </c>
      <c r="G1042" s="367">
        <f t="shared" si="49"/>
        <v>200</v>
      </c>
      <c r="I1042" s="185">
        <f t="shared" si="50"/>
        <v>200</v>
      </c>
    </row>
    <row r="1043" ht="36" customHeight="1" spans="1:9">
      <c r="A1043" s="385" t="s">
        <v>964</v>
      </c>
      <c r="B1043" s="378"/>
      <c r="C1043" s="376"/>
      <c r="D1043" s="375" t="str">
        <f t="shared" si="48"/>
        <v/>
      </c>
      <c r="F1043" s="185">
        <v>0</v>
      </c>
      <c r="G1043" s="367">
        <f t="shared" si="49"/>
        <v>0</v>
      </c>
      <c r="I1043" s="185">
        <f t="shared" si="50"/>
        <v>0</v>
      </c>
    </row>
    <row r="1044" ht="36" customHeight="1" spans="1:9">
      <c r="A1044" s="381" t="s">
        <v>965</v>
      </c>
      <c r="B1044" s="378"/>
      <c r="C1044" s="376"/>
      <c r="D1044" s="375" t="str">
        <f t="shared" si="48"/>
        <v/>
      </c>
      <c r="F1044" s="185">
        <v>0</v>
      </c>
      <c r="G1044" s="367">
        <f t="shared" si="49"/>
        <v>0</v>
      </c>
      <c r="I1044" s="185">
        <f t="shared" si="50"/>
        <v>0</v>
      </c>
    </row>
    <row r="1045" ht="36" customHeight="1" spans="1:9">
      <c r="A1045" s="377" t="s">
        <v>966</v>
      </c>
      <c r="B1045" s="378"/>
      <c r="C1045" s="376"/>
      <c r="D1045" s="375" t="str">
        <f t="shared" si="48"/>
        <v/>
      </c>
      <c r="F1045" s="185">
        <v>0</v>
      </c>
      <c r="G1045" s="367">
        <f t="shared" si="49"/>
        <v>0</v>
      </c>
      <c r="I1045" s="185">
        <f t="shared" si="50"/>
        <v>0</v>
      </c>
    </row>
    <row r="1046" ht="36" customHeight="1" spans="1:9">
      <c r="A1046" s="377" t="s">
        <v>967</v>
      </c>
      <c r="B1046" s="378"/>
      <c r="C1046" s="376"/>
      <c r="D1046" s="375" t="str">
        <f t="shared" si="48"/>
        <v/>
      </c>
      <c r="F1046" s="185">
        <v>0</v>
      </c>
      <c r="G1046" s="367">
        <f t="shared" si="49"/>
        <v>0</v>
      </c>
      <c r="I1046" s="185">
        <f t="shared" si="50"/>
        <v>0</v>
      </c>
    </row>
    <row r="1047" ht="36" customHeight="1" spans="1:9">
      <c r="A1047" s="377" t="s">
        <v>968</v>
      </c>
      <c r="B1047" s="378">
        <v>200</v>
      </c>
      <c r="C1047" s="376">
        <v>200</v>
      </c>
      <c r="D1047" s="375">
        <f t="shared" si="48"/>
        <v>0</v>
      </c>
      <c r="F1047" s="185">
        <v>0</v>
      </c>
      <c r="G1047" s="367">
        <f t="shared" si="49"/>
        <v>200</v>
      </c>
      <c r="H1047" s="185">
        <v>215</v>
      </c>
      <c r="I1047" s="185">
        <f t="shared" si="50"/>
        <v>200</v>
      </c>
    </row>
    <row r="1048" ht="36" customHeight="1" spans="1:9">
      <c r="A1048" s="372" t="s">
        <v>155</v>
      </c>
      <c r="B1048" s="378">
        <f>SUM(B1049,B1059,B1065)</f>
        <v>1796</v>
      </c>
      <c r="C1048" s="376">
        <f>SUM(C1049,C1059,C1065)</f>
        <v>436</v>
      </c>
      <c r="D1048" s="375" t="str">
        <f t="shared" si="48"/>
        <v/>
      </c>
      <c r="F1048" s="185">
        <v>0</v>
      </c>
      <c r="G1048" s="367">
        <f t="shared" si="49"/>
        <v>436</v>
      </c>
      <c r="I1048" s="185">
        <f t="shared" si="50"/>
        <v>436</v>
      </c>
    </row>
    <row r="1049" ht="36" customHeight="1" spans="1:9">
      <c r="A1049" s="382" t="s">
        <v>969</v>
      </c>
      <c r="B1049" s="378">
        <f>SUM(B1050:B1058)</f>
        <v>276</v>
      </c>
      <c r="C1049" s="376">
        <f>SUM(C1050:C1058)</f>
        <v>268</v>
      </c>
      <c r="D1049" s="375">
        <f t="shared" si="48"/>
        <v>-0.0289855072463768</v>
      </c>
      <c r="F1049" s="185">
        <v>0</v>
      </c>
      <c r="G1049" s="367">
        <f t="shared" si="49"/>
        <v>268</v>
      </c>
      <c r="I1049" s="185">
        <f t="shared" si="50"/>
        <v>268</v>
      </c>
    </row>
    <row r="1050" ht="36" customHeight="1" spans="1:9">
      <c r="A1050" s="377" t="s">
        <v>190</v>
      </c>
      <c r="B1050" s="378">
        <v>91</v>
      </c>
      <c r="C1050" s="376">
        <v>172</v>
      </c>
      <c r="D1050" s="375">
        <f t="shared" si="48"/>
        <v>0.89010989010989</v>
      </c>
      <c r="F1050" s="185">
        <v>172.47</v>
      </c>
      <c r="G1050" s="367">
        <f t="shared" si="49"/>
        <v>-0.469999999999999</v>
      </c>
      <c r="H1050" s="185">
        <v>216</v>
      </c>
      <c r="I1050" s="185">
        <f t="shared" si="50"/>
        <v>172</v>
      </c>
    </row>
    <row r="1051" ht="36" customHeight="1" spans="1:9">
      <c r="A1051" s="377" t="s">
        <v>191</v>
      </c>
      <c r="B1051" s="378"/>
      <c r="C1051" s="376"/>
      <c r="D1051" s="375" t="str">
        <f t="shared" si="48"/>
        <v/>
      </c>
      <c r="F1051" s="185">
        <v>0</v>
      </c>
      <c r="G1051" s="367">
        <f t="shared" si="49"/>
        <v>0</v>
      </c>
      <c r="I1051" s="185">
        <f t="shared" si="50"/>
        <v>0</v>
      </c>
    </row>
    <row r="1052" ht="36" customHeight="1" spans="1:9">
      <c r="A1052" s="377" t="s">
        <v>192</v>
      </c>
      <c r="B1052" s="378"/>
      <c r="C1052" s="376"/>
      <c r="D1052" s="375" t="str">
        <f t="shared" si="48"/>
        <v/>
      </c>
      <c r="F1052" s="185">
        <v>0</v>
      </c>
      <c r="G1052" s="367">
        <f t="shared" si="49"/>
        <v>0</v>
      </c>
      <c r="I1052" s="185">
        <f t="shared" si="50"/>
        <v>0</v>
      </c>
    </row>
    <row r="1053" ht="36" customHeight="1" spans="1:9">
      <c r="A1053" s="377" t="s">
        <v>970</v>
      </c>
      <c r="B1053" s="378"/>
      <c r="C1053" s="376"/>
      <c r="D1053" s="375" t="str">
        <f t="shared" si="48"/>
        <v/>
      </c>
      <c r="F1053" s="185">
        <v>0</v>
      </c>
      <c r="G1053" s="367">
        <f t="shared" si="49"/>
        <v>0</v>
      </c>
      <c r="I1053" s="185">
        <f t="shared" si="50"/>
        <v>0</v>
      </c>
    </row>
    <row r="1054" ht="36" customHeight="1" spans="1:9">
      <c r="A1054" s="377" t="s">
        <v>971</v>
      </c>
      <c r="B1054" s="378"/>
      <c r="C1054" s="376"/>
      <c r="D1054" s="375" t="str">
        <f t="shared" si="48"/>
        <v/>
      </c>
      <c r="F1054" s="185">
        <v>0</v>
      </c>
      <c r="G1054" s="367">
        <f t="shared" si="49"/>
        <v>0</v>
      </c>
      <c r="I1054" s="185">
        <f t="shared" si="50"/>
        <v>0</v>
      </c>
    </row>
    <row r="1055" ht="36" customHeight="1" spans="1:9">
      <c r="A1055" s="377" t="s">
        <v>972</v>
      </c>
      <c r="B1055" s="378"/>
      <c r="C1055" s="376"/>
      <c r="D1055" s="375" t="str">
        <f t="shared" si="48"/>
        <v/>
      </c>
      <c r="F1055" s="185">
        <v>0</v>
      </c>
      <c r="G1055" s="367">
        <f t="shared" si="49"/>
        <v>0</v>
      </c>
      <c r="I1055" s="185">
        <f t="shared" si="50"/>
        <v>0</v>
      </c>
    </row>
    <row r="1056" ht="36" customHeight="1" spans="1:9">
      <c r="A1056" s="381" t="s">
        <v>973</v>
      </c>
      <c r="B1056" s="378"/>
      <c r="C1056" s="376"/>
      <c r="D1056" s="375" t="str">
        <f t="shared" si="48"/>
        <v/>
      </c>
      <c r="F1056" s="185">
        <v>0</v>
      </c>
      <c r="G1056" s="367">
        <f t="shared" si="49"/>
        <v>0</v>
      </c>
      <c r="I1056" s="185">
        <f t="shared" si="50"/>
        <v>0</v>
      </c>
    </row>
    <row r="1057" ht="36" customHeight="1" spans="1:9">
      <c r="A1057" s="377" t="s">
        <v>199</v>
      </c>
      <c r="B1057" s="378"/>
      <c r="C1057" s="376"/>
      <c r="D1057" s="375" t="str">
        <f t="shared" si="48"/>
        <v/>
      </c>
      <c r="F1057" s="185">
        <v>0</v>
      </c>
      <c r="G1057" s="367">
        <f t="shared" si="49"/>
        <v>0</v>
      </c>
      <c r="I1057" s="185">
        <f t="shared" si="50"/>
        <v>0</v>
      </c>
    </row>
    <row r="1058" ht="36" customHeight="1" spans="1:9">
      <c r="A1058" s="377" t="s">
        <v>974</v>
      </c>
      <c r="B1058" s="378">
        <v>185</v>
      </c>
      <c r="C1058" s="376">
        <v>96</v>
      </c>
      <c r="D1058" s="375" t="str">
        <f t="shared" si="48"/>
        <v/>
      </c>
      <c r="F1058" s="185">
        <v>5</v>
      </c>
      <c r="G1058" s="367">
        <f t="shared" si="49"/>
        <v>91</v>
      </c>
      <c r="H1058" s="185">
        <v>216</v>
      </c>
      <c r="I1058" s="185">
        <f t="shared" si="50"/>
        <v>96</v>
      </c>
    </row>
    <row r="1059" ht="36" customHeight="1" spans="1:9">
      <c r="A1059" s="372" t="s">
        <v>975</v>
      </c>
      <c r="B1059" s="378">
        <f>SUM(B1060:B1064)</f>
        <v>17</v>
      </c>
      <c r="C1059" s="376">
        <f>SUM(C1060:C1064)</f>
        <v>168</v>
      </c>
      <c r="D1059" s="375" t="str">
        <f t="shared" si="48"/>
        <v/>
      </c>
      <c r="F1059" s="185">
        <v>0</v>
      </c>
      <c r="G1059" s="367">
        <f t="shared" si="49"/>
        <v>168</v>
      </c>
      <c r="I1059" s="185">
        <f t="shared" si="50"/>
        <v>168</v>
      </c>
    </row>
    <row r="1060" ht="36" customHeight="1" spans="1:9">
      <c r="A1060" s="385" t="s">
        <v>190</v>
      </c>
      <c r="B1060" s="378"/>
      <c r="C1060" s="376"/>
      <c r="D1060" s="375" t="str">
        <f t="shared" si="48"/>
        <v/>
      </c>
      <c r="F1060" s="185">
        <v>0</v>
      </c>
      <c r="G1060" s="367">
        <f t="shared" si="49"/>
        <v>0</v>
      </c>
      <c r="I1060" s="185">
        <f t="shared" si="50"/>
        <v>0</v>
      </c>
    </row>
    <row r="1061" ht="36" customHeight="1" spans="1:9">
      <c r="A1061" s="377" t="s">
        <v>191</v>
      </c>
      <c r="B1061" s="378"/>
      <c r="C1061" s="376"/>
      <c r="D1061" s="375" t="str">
        <f t="shared" si="48"/>
        <v/>
      </c>
      <c r="F1061" s="185">
        <v>0</v>
      </c>
      <c r="G1061" s="367">
        <f t="shared" si="49"/>
        <v>0</v>
      </c>
      <c r="I1061" s="185">
        <f t="shared" si="50"/>
        <v>0</v>
      </c>
    </row>
    <row r="1062" ht="36" customHeight="1" spans="1:9">
      <c r="A1062" s="377" t="s">
        <v>192</v>
      </c>
      <c r="B1062" s="378"/>
      <c r="C1062" s="376"/>
      <c r="D1062" s="375" t="str">
        <f t="shared" si="48"/>
        <v/>
      </c>
      <c r="F1062" s="185">
        <v>0</v>
      </c>
      <c r="G1062" s="367">
        <f t="shared" si="49"/>
        <v>0</v>
      </c>
      <c r="I1062" s="185">
        <f t="shared" si="50"/>
        <v>0</v>
      </c>
    </row>
    <row r="1063" ht="36" customHeight="1" spans="1:9">
      <c r="A1063" s="377" t="s">
        <v>976</v>
      </c>
      <c r="B1063" s="378"/>
      <c r="C1063" s="376"/>
      <c r="D1063" s="375" t="str">
        <f t="shared" si="48"/>
        <v/>
      </c>
      <c r="F1063" s="185">
        <v>0</v>
      </c>
      <c r="G1063" s="367">
        <f t="shared" si="49"/>
        <v>0</v>
      </c>
      <c r="I1063" s="185">
        <f t="shared" si="50"/>
        <v>0</v>
      </c>
    </row>
    <row r="1064" ht="36" customHeight="1" spans="1:9">
      <c r="A1064" s="377" t="s">
        <v>977</v>
      </c>
      <c r="B1064" s="378">
        <v>17</v>
      </c>
      <c r="C1064" s="376">
        <v>168</v>
      </c>
      <c r="D1064" s="375" t="str">
        <f t="shared" si="48"/>
        <v/>
      </c>
      <c r="F1064" s="185">
        <v>0</v>
      </c>
      <c r="G1064" s="367">
        <f t="shared" si="49"/>
        <v>168</v>
      </c>
      <c r="H1064" s="185">
        <v>216</v>
      </c>
      <c r="I1064" s="185">
        <f t="shared" si="50"/>
        <v>168</v>
      </c>
    </row>
    <row r="1065" ht="36" customHeight="1" spans="1:9">
      <c r="A1065" s="372" t="s">
        <v>978</v>
      </c>
      <c r="B1065" s="378">
        <f>SUM(B1066:B1067)</f>
        <v>1503</v>
      </c>
      <c r="C1065" s="376">
        <f>SUM(C1066:C1067)</f>
        <v>0</v>
      </c>
      <c r="D1065" s="375" t="str">
        <f t="shared" si="48"/>
        <v/>
      </c>
      <c r="F1065" s="185">
        <v>0</v>
      </c>
      <c r="G1065" s="367">
        <f t="shared" si="49"/>
        <v>0</v>
      </c>
      <c r="I1065" s="185">
        <f t="shared" si="50"/>
        <v>0</v>
      </c>
    </row>
    <row r="1066" ht="36" customHeight="1" spans="1:9">
      <c r="A1066" s="380" t="s">
        <v>979</v>
      </c>
      <c r="B1066" s="378"/>
      <c r="C1066" s="376"/>
      <c r="D1066" s="375" t="str">
        <f t="shared" si="48"/>
        <v/>
      </c>
      <c r="F1066" s="185">
        <v>0</v>
      </c>
      <c r="G1066" s="367">
        <f t="shared" si="49"/>
        <v>0</v>
      </c>
      <c r="I1066" s="185">
        <f t="shared" si="50"/>
        <v>0</v>
      </c>
    </row>
    <row r="1067" ht="36" customHeight="1" spans="1:9">
      <c r="A1067" s="379" t="s">
        <v>980</v>
      </c>
      <c r="B1067" s="378">
        <v>1503</v>
      </c>
      <c r="C1067" s="376"/>
      <c r="D1067" s="375" t="str">
        <f t="shared" si="48"/>
        <v/>
      </c>
      <c r="F1067" s="185">
        <v>0</v>
      </c>
      <c r="G1067" s="367">
        <f t="shared" si="49"/>
        <v>0</v>
      </c>
      <c r="I1067" s="185">
        <f t="shared" si="50"/>
        <v>0</v>
      </c>
    </row>
    <row r="1068" ht="36" customHeight="1" spans="1:9">
      <c r="A1068" s="372" t="s">
        <v>156</v>
      </c>
      <c r="B1068" s="378">
        <f>SUM(B1069,B1076,B1086,B1092,B1095)</f>
        <v>21</v>
      </c>
      <c r="C1068" s="376">
        <f>SUM(C1069,C1076,C1086,C1092,C1095)</f>
        <v>0</v>
      </c>
      <c r="D1068" s="375" t="str">
        <f t="shared" si="48"/>
        <v/>
      </c>
      <c r="F1068" s="185">
        <v>0</v>
      </c>
      <c r="G1068" s="367">
        <f t="shared" si="49"/>
        <v>0</v>
      </c>
      <c r="I1068" s="185">
        <f t="shared" si="50"/>
        <v>0</v>
      </c>
    </row>
    <row r="1069" ht="36" customHeight="1" spans="1:9">
      <c r="A1069" s="372" t="s">
        <v>981</v>
      </c>
      <c r="B1069" s="378">
        <f>SUM(B1070:B1075)</f>
        <v>0</v>
      </c>
      <c r="C1069" s="376">
        <f>SUM(C1070:C1075)</f>
        <v>0</v>
      </c>
      <c r="D1069" s="375" t="str">
        <f t="shared" si="48"/>
        <v/>
      </c>
      <c r="F1069" s="185">
        <v>0</v>
      </c>
      <c r="G1069" s="367">
        <f t="shared" si="49"/>
        <v>0</v>
      </c>
      <c r="I1069" s="185">
        <f t="shared" si="50"/>
        <v>0</v>
      </c>
    </row>
    <row r="1070" ht="36" customHeight="1" spans="1:9">
      <c r="A1070" s="393" t="s">
        <v>190</v>
      </c>
      <c r="B1070" s="378"/>
      <c r="C1070" s="376"/>
      <c r="D1070" s="375" t="str">
        <f t="shared" si="48"/>
        <v/>
      </c>
      <c r="F1070" s="185">
        <v>0</v>
      </c>
      <c r="G1070" s="367">
        <f t="shared" si="49"/>
        <v>0</v>
      </c>
      <c r="I1070" s="185">
        <f t="shared" si="50"/>
        <v>0</v>
      </c>
    </row>
    <row r="1071" ht="36" customHeight="1" spans="1:9">
      <c r="A1071" s="377" t="s">
        <v>191</v>
      </c>
      <c r="B1071" s="378"/>
      <c r="C1071" s="376"/>
      <c r="D1071" s="375" t="str">
        <f t="shared" si="48"/>
        <v/>
      </c>
      <c r="F1071" s="185">
        <v>0</v>
      </c>
      <c r="G1071" s="367">
        <f t="shared" si="49"/>
        <v>0</v>
      </c>
      <c r="I1071" s="185">
        <f t="shared" si="50"/>
        <v>0</v>
      </c>
    </row>
    <row r="1072" ht="36" customHeight="1" spans="1:9">
      <c r="A1072" s="377" t="s">
        <v>192</v>
      </c>
      <c r="B1072" s="378"/>
      <c r="C1072" s="376"/>
      <c r="D1072" s="375" t="str">
        <f t="shared" si="48"/>
        <v/>
      </c>
      <c r="F1072" s="185">
        <v>0</v>
      </c>
      <c r="G1072" s="367">
        <f t="shared" si="49"/>
        <v>0</v>
      </c>
      <c r="I1072" s="185">
        <f t="shared" si="50"/>
        <v>0</v>
      </c>
    </row>
    <row r="1073" ht="36" customHeight="1" spans="1:9">
      <c r="A1073" s="377" t="s">
        <v>982</v>
      </c>
      <c r="B1073" s="378"/>
      <c r="C1073" s="376"/>
      <c r="D1073" s="375" t="str">
        <f t="shared" si="48"/>
        <v/>
      </c>
      <c r="F1073" s="185">
        <v>0</v>
      </c>
      <c r="G1073" s="367">
        <f t="shared" si="49"/>
        <v>0</v>
      </c>
      <c r="I1073" s="185">
        <f t="shared" si="50"/>
        <v>0</v>
      </c>
    </row>
    <row r="1074" ht="36" customHeight="1" spans="1:9">
      <c r="A1074" s="377" t="s">
        <v>199</v>
      </c>
      <c r="B1074" s="378"/>
      <c r="C1074" s="376"/>
      <c r="D1074" s="375" t="str">
        <f t="shared" si="48"/>
        <v/>
      </c>
      <c r="F1074" s="185">
        <v>0</v>
      </c>
      <c r="G1074" s="367">
        <f t="shared" si="49"/>
        <v>0</v>
      </c>
      <c r="I1074" s="185">
        <f t="shared" si="50"/>
        <v>0</v>
      </c>
    </row>
    <row r="1075" ht="36" customHeight="1" spans="1:9">
      <c r="A1075" s="379" t="s">
        <v>983</v>
      </c>
      <c r="B1075" s="378"/>
      <c r="C1075" s="376"/>
      <c r="D1075" s="375" t="str">
        <f t="shared" si="48"/>
        <v/>
      </c>
      <c r="F1075" s="185">
        <v>0</v>
      </c>
      <c r="G1075" s="367">
        <f t="shared" si="49"/>
        <v>0</v>
      </c>
      <c r="I1075" s="185">
        <f t="shared" si="50"/>
        <v>0</v>
      </c>
    </row>
    <row r="1076" ht="36" customHeight="1" spans="1:9">
      <c r="A1076" s="392" t="s">
        <v>984</v>
      </c>
      <c r="B1076" s="378">
        <f>SUM(B1077:B1085)</f>
        <v>0</v>
      </c>
      <c r="C1076" s="376">
        <f>SUM(C1077:C1085)</f>
        <v>0</v>
      </c>
      <c r="D1076" s="375" t="str">
        <f t="shared" si="48"/>
        <v/>
      </c>
      <c r="F1076" s="185">
        <v>0</v>
      </c>
      <c r="G1076" s="367">
        <f t="shared" si="49"/>
        <v>0</v>
      </c>
      <c r="I1076" s="185">
        <f t="shared" si="50"/>
        <v>0</v>
      </c>
    </row>
    <row r="1077" ht="36" customHeight="1" spans="1:9">
      <c r="A1077" s="386" t="s">
        <v>985</v>
      </c>
      <c r="B1077" s="378"/>
      <c r="C1077" s="376"/>
      <c r="D1077" s="375" t="str">
        <f t="shared" si="48"/>
        <v/>
      </c>
      <c r="F1077" s="185">
        <v>0</v>
      </c>
      <c r="G1077" s="367">
        <f t="shared" si="49"/>
        <v>0</v>
      </c>
      <c r="I1077" s="185">
        <f t="shared" si="50"/>
        <v>0</v>
      </c>
    </row>
    <row r="1078" ht="36" customHeight="1" spans="1:9">
      <c r="A1078" s="386" t="s">
        <v>986</v>
      </c>
      <c r="B1078" s="378"/>
      <c r="C1078" s="376"/>
      <c r="D1078" s="375" t="str">
        <f t="shared" si="48"/>
        <v/>
      </c>
      <c r="F1078" s="185">
        <v>0</v>
      </c>
      <c r="G1078" s="367">
        <f t="shared" si="49"/>
        <v>0</v>
      </c>
      <c r="I1078" s="185">
        <f t="shared" si="50"/>
        <v>0</v>
      </c>
    </row>
    <row r="1079" ht="36" customHeight="1" spans="1:9">
      <c r="A1079" s="386" t="s">
        <v>987</v>
      </c>
      <c r="B1079" s="378"/>
      <c r="C1079" s="376"/>
      <c r="D1079" s="375" t="str">
        <f t="shared" si="48"/>
        <v/>
      </c>
      <c r="F1079" s="185">
        <v>0</v>
      </c>
      <c r="G1079" s="367">
        <f t="shared" si="49"/>
        <v>0</v>
      </c>
      <c r="I1079" s="185">
        <f t="shared" si="50"/>
        <v>0</v>
      </c>
    </row>
    <row r="1080" ht="36" customHeight="1" spans="1:9">
      <c r="A1080" s="386" t="s">
        <v>988</v>
      </c>
      <c r="B1080" s="378"/>
      <c r="C1080" s="376"/>
      <c r="D1080" s="375" t="str">
        <f t="shared" si="48"/>
        <v/>
      </c>
      <c r="F1080" s="185">
        <v>0</v>
      </c>
      <c r="G1080" s="367">
        <f t="shared" si="49"/>
        <v>0</v>
      </c>
      <c r="I1080" s="185">
        <f t="shared" si="50"/>
        <v>0</v>
      </c>
    </row>
    <row r="1081" ht="36" customHeight="1" spans="1:9">
      <c r="A1081" s="386" t="s">
        <v>989</v>
      </c>
      <c r="B1081" s="378"/>
      <c r="C1081" s="376"/>
      <c r="D1081" s="375" t="str">
        <f t="shared" si="48"/>
        <v/>
      </c>
      <c r="F1081" s="185">
        <v>0</v>
      </c>
      <c r="G1081" s="367">
        <f t="shared" si="49"/>
        <v>0</v>
      </c>
      <c r="I1081" s="185">
        <f t="shared" si="50"/>
        <v>0</v>
      </c>
    </row>
    <row r="1082" ht="36" customHeight="1" spans="1:9">
      <c r="A1082" s="386" t="s">
        <v>990</v>
      </c>
      <c r="B1082" s="378"/>
      <c r="C1082" s="376"/>
      <c r="D1082" s="375" t="str">
        <f t="shared" si="48"/>
        <v/>
      </c>
      <c r="F1082" s="185">
        <v>0</v>
      </c>
      <c r="G1082" s="367">
        <f t="shared" si="49"/>
        <v>0</v>
      </c>
      <c r="I1082" s="185">
        <f t="shared" si="50"/>
        <v>0</v>
      </c>
    </row>
    <row r="1083" ht="36" customHeight="1" spans="1:9">
      <c r="A1083" s="386" t="s">
        <v>991</v>
      </c>
      <c r="B1083" s="378"/>
      <c r="C1083" s="376"/>
      <c r="D1083" s="375" t="str">
        <f t="shared" si="48"/>
        <v/>
      </c>
      <c r="F1083" s="185">
        <v>0</v>
      </c>
      <c r="G1083" s="367">
        <f t="shared" si="49"/>
        <v>0</v>
      </c>
      <c r="I1083" s="185">
        <f t="shared" si="50"/>
        <v>0</v>
      </c>
    </row>
    <row r="1084" ht="36" customHeight="1" spans="1:9">
      <c r="A1084" s="386" t="s">
        <v>992</v>
      </c>
      <c r="B1084" s="378"/>
      <c r="C1084" s="376"/>
      <c r="D1084" s="375" t="str">
        <f t="shared" si="48"/>
        <v/>
      </c>
      <c r="F1084" s="185">
        <v>0</v>
      </c>
      <c r="G1084" s="367">
        <f t="shared" si="49"/>
        <v>0</v>
      </c>
      <c r="I1084" s="185">
        <f t="shared" si="50"/>
        <v>0</v>
      </c>
    </row>
    <row r="1085" ht="36" customHeight="1" spans="1:9">
      <c r="A1085" s="386" t="s">
        <v>993</v>
      </c>
      <c r="B1085" s="378"/>
      <c r="C1085" s="376"/>
      <c r="D1085" s="375" t="str">
        <f t="shared" si="48"/>
        <v/>
      </c>
      <c r="F1085" s="185">
        <v>0</v>
      </c>
      <c r="G1085" s="367">
        <f t="shared" si="49"/>
        <v>0</v>
      </c>
      <c r="I1085" s="185">
        <f t="shared" si="50"/>
        <v>0</v>
      </c>
    </row>
    <row r="1086" ht="36" customHeight="1" spans="1:9">
      <c r="A1086" s="372" t="s">
        <v>994</v>
      </c>
      <c r="B1086" s="378">
        <f>SUM(B1087:B1091)</f>
        <v>0</v>
      </c>
      <c r="C1086" s="376">
        <f>SUM(C1087:C1091)</f>
        <v>0</v>
      </c>
      <c r="D1086" s="375" t="str">
        <f t="shared" si="48"/>
        <v/>
      </c>
      <c r="F1086" s="185">
        <v>0</v>
      </c>
      <c r="G1086" s="367">
        <f t="shared" si="49"/>
        <v>0</v>
      </c>
      <c r="I1086" s="185">
        <f t="shared" si="50"/>
        <v>0</v>
      </c>
    </row>
    <row r="1087" ht="36" customHeight="1" spans="1:9">
      <c r="A1087" s="380" t="s">
        <v>995</v>
      </c>
      <c r="B1087" s="378"/>
      <c r="C1087" s="376"/>
      <c r="D1087" s="375" t="str">
        <f t="shared" si="48"/>
        <v/>
      </c>
      <c r="F1087" s="185">
        <v>0</v>
      </c>
      <c r="G1087" s="367">
        <f t="shared" si="49"/>
        <v>0</v>
      </c>
      <c r="I1087" s="185">
        <f t="shared" si="50"/>
        <v>0</v>
      </c>
    </row>
    <row r="1088" ht="36" customHeight="1" spans="1:9">
      <c r="A1088" s="377" t="s">
        <v>996</v>
      </c>
      <c r="B1088" s="378"/>
      <c r="C1088" s="376"/>
      <c r="D1088" s="375" t="str">
        <f t="shared" si="48"/>
        <v/>
      </c>
      <c r="F1088" s="185">
        <v>0</v>
      </c>
      <c r="G1088" s="367">
        <f t="shared" si="49"/>
        <v>0</v>
      </c>
      <c r="I1088" s="185">
        <f t="shared" si="50"/>
        <v>0</v>
      </c>
    </row>
    <row r="1089" ht="36" customHeight="1" spans="1:9">
      <c r="A1089" s="381" t="s">
        <v>997</v>
      </c>
      <c r="B1089" s="378"/>
      <c r="C1089" s="376"/>
      <c r="D1089" s="375" t="str">
        <f t="shared" si="48"/>
        <v/>
      </c>
      <c r="F1089" s="185">
        <v>0</v>
      </c>
      <c r="G1089" s="367">
        <f t="shared" si="49"/>
        <v>0</v>
      </c>
      <c r="I1089" s="185">
        <f t="shared" si="50"/>
        <v>0</v>
      </c>
    </row>
    <row r="1090" ht="36" customHeight="1" spans="1:9">
      <c r="A1090" s="381" t="s">
        <v>998</v>
      </c>
      <c r="B1090" s="378"/>
      <c r="C1090" s="376"/>
      <c r="D1090" s="375" t="str">
        <f t="shared" si="48"/>
        <v/>
      </c>
      <c r="F1090" s="185">
        <v>0</v>
      </c>
      <c r="G1090" s="367">
        <f t="shared" si="49"/>
        <v>0</v>
      </c>
      <c r="I1090" s="185">
        <f t="shared" si="50"/>
        <v>0</v>
      </c>
    </row>
    <row r="1091" ht="36" customHeight="1" spans="1:9">
      <c r="A1091" s="379" t="s">
        <v>999</v>
      </c>
      <c r="B1091" s="378"/>
      <c r="C1091" s="376"/>
      <c r="D1091" s="375" t="str">
        <f t="shared" si="48"/>
        <v/>
      </c>
      <c r="F1091" s="185">
        <v>0</v>
      </c>
      <c r="G1091" s="367">
        <f t="shared" si="49"/>
        <v>0</v>
      </c>
      <c r="I1091" s="185">
        <f t="shared" si="50"/>
        <v>0</v>
      </c>
    </row>
    <row r="1092" ht="36" customHeight="1" spans="1:9">
      <c r="A1092" s="392" t="s">
        <v>1000</v>
      </c>
      <c r="B1092" s="378">
        <f>SUM(B1093:B1094)</f>
        <v>0</v>
      </c>
      <c r="C1092" s="376">
        <f>SUM(C1093:C1094)</f>
        <v>0</v>
      </c>
      <c r="D1092" s="375" t="str">
        <f t="shared" ref="D1092:D1155" si="51">IF(B1092&lt;&gt;0,IF((C1092/B1092-1)&lt;-30%,"",IF((C1092/B1092-1)&gt;150%,"",C1092/B1092-1)),"")</f>
        <v/>
      </c>
      <c r="F1092" s="185">
        <v>0</v>
      </c>
      <c r="G1092" s="367">
        <f t="shared" ref="G1092:G1155" si="52">C1092-F1092</f>
        <v>0</v>
      </c>
      <c r="I1092" s="185">
        <f t="shared" ref="I1092:I1155" si="53">F1092+G1092</f>
        <v>0</v>
      </c>
    </row>
    <row r="1093" ht="36" customHeight="1" spans="1:9">
      <c r="A1093" s="386" t="s">
        <v>1001</v>
      </c>
      <c r="B1093" s="378"/>
      <c r="C1093" s="376"/>
      <c r="D1093" s="375" t="str">
        <f t="shared" si="51"/>
        <v/>
      </c>
      <c r="F1093" s="185">
        <v>0</v>
      </c>
      <c r="G1093" s="367">
        <f t="shared" si="52"/>
        <v>0</v>
      </c>
      <c r="I1093" s="185">
        <f t="shared" si="53"/>
        <v>0</v>
      </c>
    </row>
    <row r="1094" ht="36" customHeight="1" spans="1:9">
      <c r="A1094" s="386" t="s">
        <v>1002</v>
      </c>
      <c r="B1094" s="378"/>
      <c r="C1094" s="376"/>
      <c r="D1094" s="375" t="str">
        <f t="shared" si="51"/>
        <v/>
      </c>
      <c r="F1094" s="185">
        <v>0</v>
      </c>
      <c r="G1094" s="367">
        <f t="shared" si="52"/>
        <v>0</v>
      </c>
      <c r="I1094" s="185">
        <f t="shared" si="53"/>
        <v>0</v>
      </c>
    </row>
    <row r="1095" ht="36" customHeight="1" spans="1:9">
      <c r="A1095" s="372" t="s">
        <v>1003</v>
      </c>
      <c r="B1095" s="378">
        <v>21</v>
      </c>
      <c r="C1095" s="376"/>
      <c r="D1095" s="375" t="str">
        <f t="shared" si="51"/>
        <v/>
      </c>
      <c r="F1095" s="185">
        <v>0</v>
      </c>
      <c r="G1095" s="367">
        <f t="shared" si="52"/>
        <v>0</v>
      </c>
      <c r="I1095" s="185">
        <f t="shared" si="53"/>
        <v>0</v>
      </c>
    </row>
    <row r="1096" ht="36" customHeight="1" spans="1:9">
      <c r="A1096" s="394" t="s">
        <v>157</v>
      </c>
      <c r="B1096" s="378">
        <f>SUM(B1097:B1105)</f>
        <v>0</v>
      </c>
      <c r="C1096" s="376">
        <f>SUM(C1097:C1105)</f>
        <v>0</v>
      </c>
      <c r="D1096" s="375" t="str">
        <f t="shared" si="51"/>
        <v/>
      </c>
      <c r="F1096" s="185">
        <v>0</v>
      </c>
      <c r="G1096" s="367">
        <f t="shared" si="52"/>
        <v>0</v>
      </c>
      <c r="I1096" s="185">
        <f t="shared" si="53"/>
        <v>0</v>
      </c>
    </row>
    <row r="1097" ht="36" customHeight="1" spans="1:9">
      <c r="A1097" s="377" t="s">
        <v>1004</v>
      </c>
      <c r="B1097" s="378"/>
      <c r="C1097" s="376"/>
      <c r="D1097" s="375" t="str">
        <f t="shared" si="51"/>
        <v/>
      </c>
      <c r="F1097" s="185">
        <v>0</v>
      </c>
      <c r="G1097" s="367">
        <f t="shared" si="52"/>
        <v>0</v>
      </c>
      <c r="I1097" s="185">
        <f t="shared" si="53"/>
        <v>0</v>
      </c>
    </row>
    <row r="1098" ht="36" customHeight="1" spans="1:9">
      <c r="A1098" s="377" t="s">
        <v>1005</v>
      </c>
      <c r="B1098" s="378"/>
      <c r="C1098" s="376"/>
      <c r="D1098" s="375" t="str">
        <f t="shared" si="51"/>
        <v/>
      </c>
      <c r="F1098" s="185">
        <v>0</v>
      </c>
      <c r="G1098" s="367">
        <f t="shared" si="52"/>
        <v>0</v>
      </c>
      <c r="I1098" s="185">
        <f t="shared" si="53"/>
        <v>0</v>
      </c>
    </row>
    <row r="1099" ht="36" customHeight="1" spans="1:9">
      <c r="A1099" s="377" t="s">
        <v>1006</v>
      </c>
      <c r="B1099" s="378"/>
      <c r="C1099" s="376"/>
      <c r="D1099" s="375" t="str">
        <f t="shared" si="51"/>
        <v/>
      </c>
      <c r="F1099" s="185">
        <v>0</v>
      </c>
      <c r="G1099" s="367">
        <f t="shared" si="52"/>
        <v>0</v>
      </c>
      <c r="I1099" s="185">
        <f t="shared" si="53"/>
        <v>0</v>
      </c>
    </row>
    <row r="1100" ht="36" customHeight="1" spans="1:9">
      <c r="A1100" s="377" t="s">
        <v>1007</v>
      </c>
      <c r="B1100" s="378"/>
      <c r="C1100" s="376"/>
      <c r="D1100" s="375" t="str">
        <f t="shared" si="51"/>
        <v/>
      </c>
      <c r="F1100" s="185">
        <v>0</v>
      </c>
      <c r="G1100" s="367">
        <f t="shared" si="52"/>
        <v>0</v>
      </c>
      <c r="I1100" s="185">
        <f t="shared" si="53"/>
        <v>0</v>
      </c>
    </row>
    <row r="1101" ht="36" customHeight="1" spans="1:9">
      <c r="A1101" s="377" t="s">
        <v>1008</v>
      </c>
      <c r="B1101" s="378"/>
      <c r="C1101" s="376"/>
      <c r="D1101" s="375" t="str">
        <f t="shared" si="51"/>
        <v/>
      </c>
      <c r="F1101" s="185">
        <v>0</v>
      </c>
      <c r="G1101" s="367">
        <f t="shared" si="52"/>
        <v>0</v>
      </c>
      <c r="I1101" s="185">
        <f t="shared" si="53"/>
        <v>0</v>
      </c>
    </row>
    <row r="1102" ht="36" customHeight="1" spans="1:9">
      <c r="A1102" s="377" t="s">
        <v>1009</v>
      </c>
      <c r="B1102" s="378"/>
      <c r="C1102" s="376"/>
      <c r="D1102" s="375" t="str">
        <f t="shared" si="51"/>
        <v/>
      </c>
      <c r="F1102" s="185">
        <v>0</v>
      </c>
      <c r="G1102" s="367">
        <f t="shared" si="52"/>
        <v>0</v>
      </c>
      <c r="I1102" s="185">
        <f t="shared" si="53"/>
        <v>0</v>
      </c>
    </row>
    <row r="1103" ht="36" customHeight="1" spans="1:9">
      <c r="A1103" s="381" t="s">
        <v>1010</v>
      </c>
      <c r="B1103" s="378"/>
      <c r="C1103" s="376"/>
      <c r="D1103" s="375" t="str">
        <f t="shared" si="51"/>
        <v/>
      </c>
      <c r="F1103" s="185">
        <v>0</v>
      </c>
      <c r="G1103" s="367">
        <f t="shared" si="52"/>
        <v>0</v>
      </c>
      <c r="I1103" s="185">
        <f t="shared" si="53"/>
        <v>0</v>
      </c>
    </row>
    <row r="1104" ht="36" customHeight="1" spans="1:9">
      <c r="A1104" s="377" t="s">
        <v>1011</v>
      </c>
      <c r="B1104" s="378"/>
      <c r="C1104" s="376"/>
      <c r="D1104" s="375" t="str">
        <f t="shared" si="51"/>
        <v/>
      </c>
      <c r="F1104" s="185">
        <v>0</v>
      </c>
      <c r="G1104" s="367">
        <f t="shared" si="52"/>
        <v>0</v>
      </c>
      <c r="I1104" s="185">
        <f t="shared" si="53"/>
        <v>0</v>
      </c>
    </row>
    <row r="1105" ht="36" customHeight="1" spans="1:9">
      <c r="A1105" s="379" t="s">
        <v>1012</v>
      </c>
      <c r="B1105" s="378"/>
      <c r="C1105" s="376"/>
      <c r="D1105" s="375" t="str">
        <f t="shared" si="51"/>
        <v/>
      </c>
      <c r="F1105" s="185">
        <v>0</v>
      </c>
      <c r="G1105" s="367">
        <f t="shared" si="52"/>
        <v>0</v>
      </c>
      <c r="I1105" s="185">
        <f t="shared" si="53"/>
        <v>0</v>
      </c>
    </row>
    <row r="1106" ht="36" customHeight="1" spans="1:9">
      <c r="A1106" s="372" t="s">
        <v>158</v>
      </c>
      <c r="B1106" s="378">
        <f>SUM(B1107,B1134,B1149)</f>
        <v>2625</v>
      </c>
      <c r="C1106" s="376">
        <f>SUM(C1107,C1134,C1149)</f>
        <v>2601</v>
      </c>
      <c r="D1106" s="375">
        <f t="shared" si="51"/>
        <v>-0.00914285714285712</v>
      </c>
      <c r="F1106" s="185">
        <v>0</v>
      </c>
      <c r="G1106" s="367">
        <f t="shared" si="52"/>
        <v>2601</v>
      </c>
      <c r="I1106" s="185">
        <f t="shared" si="53"/>
        <v>2601</v>
      </c>
    </row>
    <row r="1107" ht="36" customHeight="1" spans="1:9">
      <c r="A1107" s="372" t="s">
        <v>1013</v>
      </c>
      <c r="B1107" s="378">
        <f>SUM(B1108:B1133)</f>
        <v>2407</v>
      </c>
      <c r="C1107" s="376">
        <f>SUM(C1108:C1133)</f>
        <v>2509</v>
      </c>
      <c r="D1107" s="375">
        <f t="shared" si="51"/>
        <v>0.0423764021603656</v>
      </c>
      <c r="F1107" s="185">
        <v>0</v>
      </c>
      <c r="G1107" s="367">
        <f t="shared" si="52"/>
        <v>2509</v>
      </c>
      <c r="I1107" s="185">
        <f t="shared" si="53"/>
        <v>2509</v>
      </c>
    </row>
    <row r="1108" ht="36" customHeight="1" spans="1:9">
      <c r="A1108" s="377" t="s">
        <v>190</v>
      </c>
      <c r="B1108" s="378">
        <v>106</v>
      </c>
      <c r="C1108" s="376">
        <v>908</v>
      </c>
      <c r="D1108" s="375" t="str">
        <f t="shared" si="51"/>
        <v/>
      </c>
      <c r="F1108" s="185">
        <v>908.11</v>
      </c>
      <c r="G1108" s="367">
        <f t="shared" si="52"/>
        <v>-0.110000000000014</v>
      </c>
      <c r="H1108" s="185">
        <v>220</v>
      </c>
      <c r="I1108" s="185">
        <f t="shared" si="53"/>
        <v>908</v>
      </c>
    </row>
    <row r="1109" ht="36" customHeight="1" spans="1:9">
      <c r="A1109" s="377" t="s">
        <v>191</v>
      </c>
      <c r="B1109" s="378"/>
      <c r="C1109" s="376"/>
      <c r="D1109" s="375" t="str">
        <f t="shared" si="51"/>
        <v/>
      </c>
      <c r="F1109" s="185">
        <v>0</v>
      </c>
      <c r="G1109" s="367">
        <f t="shared" si="52"/>
        <v>0</v>
      </c>
      <c r="I1109" s="185">
        <f t="shared" si="53"/>
        <v>0</v>
      </c>
    </row>
    <row r="1110" ht="36" customHeight="1" spans="1:9">
      <c r="A1110" s="377" t="s">
        <v>192</v>
      </c>
      <c r="B1110" s="378"/>
      <c r="C1110" s="376"/>
      <c r="D1110" s="375" t="str">
        <f t="shared" si="51"/>
        <v/>
      </c>
      <c r="F1110" s="185">
        <v>0</v>
      </c>
      <c r="G1110" s="367">
        <f t="shared" si="52"/>
        <v>0</v>
      </c>
      <c r="I1110" s="185">
        <f t="shared" si="53"/>
        <v>0</v>
      </c>
    </row>
    <row r="1111" ht="36" customHeight="1" spans="1:9">
      <c r="A1111" s="377" t="s">
        <v>1014</v>
      </c>
      <c r="B1111" s="378"/>
      <c r="C1111" s="376">
        <v>10</v>
      </c>
      <c r="D1111" s="375" t="str">
        <f t="shared" si="51"/>
        <v/>
      </c>
      <c r="F1111" s="185">
        <v>0</v>
      </c>
      <c r="G1111" s="367">
        <f t="shared" si="52"/>
        <v>10</v>
      </c>
      <c r="H1111" s="185">
        <v>220</v>
      </c>
      <c r="I1111" s="185">
        <f t="shared" si="53"/>
        <v>10</v>
      </c>
    </row>
    <row r="1112" ht="36" customHeight="1" spans="1:9">
      <c r="A1112" s="377" t="s">
        <v>1015</v>
      </c>
      <c r="B1112" s="378">
        <v>300</v>
      </c>
      <c r="C1112" s="376">
        <v>265</v>
      </c>
      <c r="D1112" s="375">
        <f t="shared" si="51"/>
        <v>-0.116666666666667</v>
      </c>
      <c r="F1112" s="185">
        <v>256</v>
      </c>
      <c r="G1112" s="367">
        <f t="shared" si="52"/>
        <v>9</v>
      </c>
      <c r="H1112" s="185">
        <v>220</v>
      </c>
      <c r="I1112" s="185">
        <f t="shared" si="53"/>
        <v>265</v>
      </c>
    </row>
    <row r="1113" ht="36" customHeight="1" spans="1:9">
      <c r="A1113" s="377" t="s">
        <v>1016</v>
      </c>
      <c r="B1113" s="378"/>
      <c r="C1113" s="376"/>
      <c r="D1113" s="375" t="str">
        <f t="shared" si="51"/>
        <v/>
      </c>
      <c r="F1113" s="185">
        <v>0</v>
      </c>
      <c r="G1113" s="367">
        <f t="shared" si="52"/>
        <v>0</v>
      </c>
      <c r="I1113" s="185">
        <f t="shared" si="53"/>
        <v>0</v>
      </c>
    </row>
    <row r="1114" ht="36" customHeight="1" spans="1:9">
      <c r="A1114" s="377" t="s">
        <v>1017</v>
      </c>
      <c r="B1114" s="378"/>
      <c r="C1114" s="376"/>
      <c r="D1114" s="375" t="str">
        <f t="shared" si="51"/>
        <v/>
      </c>
      <c r="F1114" s="185">
        <v>0</v>
      </c>
      <c r="G1114" s="367">
        <f t="shared" si="52"/>
        <v>0</v>
      </c>
      <c r="I1114" s="185">
        <f t="shared" si="53"/>
        <v>0</v>
      </c>
    </row>
    <row r="1115" ht="36" customHeight="1" spans="1:9">
      <c r="A1115" s="377" t="s">
        <v>1018</v>
      </c>
      <c r="B1115" s="378"/>
      <c r="C1115" s="376"/>
      <c r="D1115" s="375" t="str">
        <f t="shared" si="51"/>
        <v/>
      </c>
      <c r="F1115" s="185">
        <v>0</v>
      </c>
      <c r="G1115" s="367">
        <f t="shared" si="52"/>
        <v>0</v>
      </c>
      <c r="I1115" s="185">
        <f t="shared" si="53"/>
        <v>0</v>
      </c>
    </row>
    <row r="1116" ht="36" customHeight="1" spans="1:9">
      <c r="A1116" s="377" t="s">
        <v>1019</v>
      </c>
      <c r="B1116" s="378"/>
      <c r="C1116" s="376"/>
      <c r="D1116" s="375" t="str">
        <f t="shared" si="51"/>
        <v/>
      </c>
      <c r="F1116" s="185">
        <v>0</v>
      </c>
      <c r="G1116" s="367">
        <f t="shared" si="52"/>
        <v>0</v>
      </c>
      <c r="I1116" s="185">
        <f t="shared" si="53"/>
        <v>0</v>
      </c>
    </row>
    <row r="1117" ht="36" customHeight="1" spans="1:9">
      <c r="A1117" s="377" t="s">
        <v>1020</v>
      </c>
      <c r="B1117" s="378"/>
      <c r="C1117" s="376">
        <v>164</v>
      </c>
      <c r="D1117" s="375" t="str">
        <f t="shared" si="51"/>
        <v/>
      </c>
      <c r="F1117" s="185">
        <v>0</v>
      </c>
      <c r="G1117" s="367">
        <f t="shared" si="52"/>
        <v>164</v>
      </c>
      <c r="H1117" s="185">
        <v>220</v>
      </c>
      <c r="I1117" s="185">
        <f t="shared" si="53"/>
        <v>164</v>
      </c>
    </row>
    <row r="1118" ht="36" customHeight="1" spans="1:9">
      <c r="A1118" s="377" t="s">
        <v>1021</v>
      </c>
      <c r="B1118" s="378"/>
      <c r="C1118" s="376">
        <v>285</v>
      </c>
      <c r="D1118" s="375" t="str">
        <f t="shared" si="51"/>
        <v/>
      </c>
      <c r="F1118" s="185">
        <v>50</v>
      </c>
      <c r="G1118" s="367">
        <f t="shared" si="52"/>
        <v>235</v>
      </c>
      <c r="H1118" s="185">
        <v>220</v>
      </c>
      <c r="I1118" s="185">
        <f t="shared" si="53"/>
        <v>285</v>
      </c>
    </row>
    <row r="1119" ht="36" customHeight="1" spans="1:9">
      <c r="A1119" s="377" t="s">
        <v>1022</v>
      </c>
      <c r="B1119" s="378"/>
      <c r="C1119" s="376"/>
      <c r="D1119" s="375" t="str">
        <f t="shared" si="51"/>
        <v/>
      </c>
      <c r="F1119" s="185">
        <v>0</v>
      </c>
      <c r="G1119" s="367">
        <f t="shared" si="52"/>
        <v>0</v>
      </c>
      <c r="I1119" s="185">
        <f t="shared" si="53"/>
        <v>0</v>
      </c>
    </row>
    <row r="1120" ht="36" customHeight="1" spans="1:9">
      <c r="A1120" s="377" t="s">
        <v>1023</v>
      </c>
      <c r="B1120" s="378"/>
      <c r="C1120" s="376"/>
      <c r="D1120" s="375" t="str">
        <f t="shared" si="51"/>
        <v/>
      </c>
      <c r="F1120" s="185">
        <v>0</v>
      </c>
      <c r="G1120" s="367">
        <f t="shared" si="52"/>
        <v>0</v>
      </c>
      <c r="I1120" s="185">
        <f t="shared" si="53"/>
        <v>0</v>
      </c>
    </row>
    <row r="1121" ht="36" customHeight="1" spans="1:9">
      <c r="A1121" s="377" t="s">
        <v>1024</v>
      </c>
      <c r="B1121" s="378"/>
      <c r="C1121" s="376">
        <v>140</v>
      </c>
      <c r="D1121" s="375" t="str">
        <f t="shared" si="51"/>
        <v/>
      </c>
      <c r="F1121" s="185">
        <v>0</v>
      </c>
      <c r="G1121" s="367">
        <f t="shared" si="52"/>
        <v>140</v>
      </c>
      <c r="H1121" s="185">
        <v>220</v>
      </c>
      <c r="I1121" s="185">
        <f t="shared" si="53"/>
        <v>140</v>
      </c>
    </row>
    <row r="1122" ht="36" customHeight="1" spans="1:9">
      <c r="A1122" s="383" t="s">
        <v>1025</v>
      </c>
      <c r="B1122" s="378"/>
      <c r="C1122" s="376"/>
      <c r="D1122" s="375" t="str">
        <f t="shared" si="51"/>
        <v/>
      </c>
      <c r="F1122" s="185">
        <v>0</v>
      </c>
      <c r="G1122" s="367">
        <f t="shared" si="52"/>
        <v>0</v>
      </c>
      <c r="I1122" s="185">
        <f t="shared" si="53"/>
        <v>0</v>
      </c>
    </row>
    <row r="1123" ht="36" customHeight="1" spans="1:9">
      <c r="A1123" s="383" t="s">
        <v>1026</v>
      </c>
      <c r="B1123" s="378"/>
      <c r="C1123" s="376"/>
      <c r="D1123" s="375" t="str">
        <f t="shared" si="51"/>
        <v/>
      </c>
      <c r="F1123" s="185">
        <v>0</v>
      </c>
      <c r="G1123" s="367">
        <f t="shared" si="52"/>
        <v>0</v>
      </c>
      <c r="I1123" s="185">
        <f t="shared" si="53"/>
        <v>0</v>
      </c>
    </row>
    <row r="1124" ht="36" customHeight="1" spans="1:9">
      <c r="A1124" s="383" t="s">
        <v>1027</v>
      </c>
      <c r="B1124" s="378"/>
      <c r="C1124" s="376"/>
      <c r="D1124" s="375" t="str">
        <f t="shared" si="51"/>
        <v/>
      </c>
      <c r="F1124" s="185">
        <v>0</v>
      </c>
      <c r="G1124" s="367">
        <f t="shared" si="52"/>
        <v>0</v>
      </c>
      <c r="I1124" s="185">
        <f t="shared" si="53"/>
        <v>0</v>
      </c>
    </row>
    <row r="1125" ht="36" customHeight="1" spans="1:9">
      <c r="A1125" s="383" t="s">
        <v>1028</v>
      </c>
      <c r="B1125" s="378"/>
      <c r="C1125" s="376"/>
      <c r="D1125" s="375" t="str">
        <f t="shared" si="51"/>
        <v/>
      </c>
      <c r="F1125" s="185">
        <v>0</v>
      </c>
      <c r="G1125" s="367">
        <f t="shared" si="52"/>
        <v>0</v>
      </c>
      <c r="I1125" s="185">
        <f t="shared" si="53"/>
        <v>0</v>
      </c>
    </row>
    <row r="1126" ht="36" customHeight="1" spans="1:9">
      <c r="A1126" s="383" t="s">
        <v>1029</v>
      </c>
      <c r="B1126" s="378"/>
      <c r="C1126" s="376"/>
      <c r="D1126" s="375" t="str">
        <f t="shared" si="51"/>
        <v/>
      </c>
      <c r="F1126" s="185">
        <v>0</v>
      </c>
      <c r="G1126" s="367">
        <f t="shared" si="52"/>
        <v>0</v>
      </c>
      <c r="I1126" s="185">
        <f t="shared" si="53"/>
        <v>0</v>
      </c>
    </row>
    <row r="1127" ht="36" customHeight="1" spans="1:9">
      <c r="A1127" s="383" t="s">
        <v>1030</v>
      </c>
      <c r="B1127" s="378"/>
      <c r="C1127" s="376"/>
      <c r="D1127" s="375" t="str">
        <f t="shared" si="51"/>
        <v/>
      </c>
      <c r="F1127" s="185">
        <v>0</v>
      </c>
      <c r="G1127" s="367">
        <f t="shared" si="52"/>
        <v>0</v>
      </c>
      <c r="I1127" s="185">
        <f t="shared" si="53"/>
        <v>0</v>
      </c>
    </row>
    <row r="1128" ht="36" customHeight="1" spans="1:9">
      <c r="A1128" s="383" t="s">
        <v>1031</v>
      </c>
      <c r="B1128" s="378"/>
      <c r="C1128" s="376"/>
      <c r="D1128" s="375" t="str">
        <f t="shared" si="51"/>
        <v/>
      </c>
      <c r="F1128" s="185">
        <v>0</v>
      </c>
      <c r="G1128" s="367">
        <f t="shared" si="52"/>
        <v>0</v>
      </c>
      <c r="I1128" s="185">
        <f t="shared" si="53"/>
        <v>0</v>
      </c>
    </row>
    <row r="1129" ht="36" customHeight="1" spans="1:9">
      <c r="A1129" s="383" t="s">
        <v>1032</v>
      </c>
      <c r="B1129" s="378"/>
      <c r="C1129" s="376"/>
      <c r="D1129" s="375" t="str">
        <f t="shared" si="51"/>
        <v/>
      </c>
      <c r="F1129" s="185">
        <v>0</v>
      </c>
      <c r="G1129" s="367">
        <f t="shared" si="52"/>
        <v>0</v>
      </c>
      <c r="I1129" s="185">
        <f t="shared" si="53"/>
        <v>0</v>
      </c>
    </row>
    <row r="1130" ht="36" customHeight="1" spans="1:9">
      <c r="A1130" s="383" t="s">
        <v>1033</v>
      </c>
      <c r="B1130" s="378"/>
      <c r="C1130" s="376"/>
      <c r="D1130" s="375" t="str">
        <f t="shared" si="51"/>
        <v/>
      </c>
      <c r="F1130" s="185">
        <v>0</v>
      </c>
      <c r="G1130" s="367">
        <f t="shared" si="52"/>
        <v>0</v>
      </c>
      <c r="I1130" s="185">
        <f t="shared" si="53"/>
        <v>0</v>
      </c>
    </row>
    <row r="1131" ht="36" customHeight="1" spans="1:9">
      <c r="A1131" s="383" t="s">
        <v>1034</v>
      </c>
      <c r="B1131" s="378"/>
      <c r="C1131" s="376"/>
      <c r="D1131" s="375" t="str">
        <f t="shared" si="51"/>
        <v/>
      </c>
      <c r="F1131" s="185">
        <v>0</v>
      </c>
      <c r="G1131" s="367">
        <f t="shared" si="52"/>
        <v>0</v>
      </c>
      <c r="I1131" s="185">
        <f t="shared" si="53"/>
        <v>0</v>
      </c>
    </row>
    <row r="1132" ht="36" customHeight="1" spans="1:9">
      <c r="A1132" s="377" t="s">
        <v>199</v>
      </c>
      <c r="B1132" s="378">
        <v>27</v>
      </c>
      <c r="C1132" s="376">
        <v>403</v>
      </c>
      <c r="D1132" s="375" t="str">
        <f t="shared" si="51"/>
        <v/>
      </c>
      <c r="F1132" s="185">
        <v>403.43</v>
      </c>
      <c r="G1132" s="367">
        <f t="shared" si="52"/>
        <v>-0.430000000000007</v>
      </c>
      <c r="H1132" s="185">
        <v>220</v>
      </c>
      <c r="I1132" s="185">
        <f t="shared" si="53"/>
        <v>403</v>
      </c>
    </row>
    <row r="1133" ht="36" customHeight="1" spans="1:9">
      <c r="A1133" s="377" t="s">
        <v>1035</v>
      </c>
      <c r="B1133" s="378">
        <v>1974</v>
      </c>
      <c r="C1133" s="376">
        <v>334</v>
      </c>
      <c r="D1133" s="375" t="str">
        <f t="shared" si="51"/>
        <v/>
      </c>
      <c r="F1133" s="185">
        <v>194</v>
      </c>
      <c r="G1133" s="367">
        <f t="shared" si="52"/>
        <v>140</v>
      </c>
      <c r="H1133" s="185">
        <v>220</v>
      </c>
      <c r="I1133" s="185">
        <f t="shared" si="53"/>
        <v>334</v>
      </c>
    </row>
    <row r="1134" ht="36" customHeight="1" spans="1:9">
      <c r="A1134" s="382" t="s">
        <v>1036</v>
      </c>
      <c r="B1134" s="378">
        <f>SUM(B1135:B1148)</f>
        <v>218</v>
      </c>
      <c r="C1134" s="376">
        <f>SUM(C1135:C1148)</f>
        <v>92</v>
      </c>
      <c r="D1134" s="375" t="str">
        <f t="shared" si="51"/>
        <v/>
      </c>
      <c r="F1134" s="185">
        <v>0</v>
      </c>
      <c r="G1134" s="367">
        <f t="shared" si="52"/>
        <v>92</v>
      </c>
      <c r="I1134" s="185">
        <f t="shared" si="53"/>
        <v>92</v>
      </c>
    </row>
    <row r="1135" ht="36" customHeight="1" spans="1:9">
      <c r="A1135" s="381" t="s">
        <v>190</v>
      </c>
      <c r="B1135" s="378">
        <v>38</v>
      </c>
      <c r="C1135" s="376">
        <v>39</v>
      </c>
      <c r="D1135" s="375">
        <f t="shared" si="51"/>
        <v>0.0263157894736843</v>
      </c>
      <c r="F1135" s="185">
        <v>38.88</v>
      </c>
      <c r="G1135" s="367">
        <f t="shared" si="52"/>
        <v>0.119999999999997</v>
      </c>
      <c r="H1135" s="185">
        <v>220</v>
      </c>
      <c r="I1135" s="185">
        <f t="shared" si="53"/>
        <v>39</v>
      </c>
    </row>
    <row r="1136" ht="36" customHeight="1" spans="1:9">
      <c r="A1136" s="381" t="s">
        <v>191</v>
      </c>
      <c r="B1136" s="378"/>
      <c r="C1136" s="376"/>
      <c r="D1136" s="375" t="str">
        <f t="shared" si="51"/>
        <v/>
      </c>
      <c r="F1136" s="185">
        <v>0</v>
      </c>
      <c r="G1136" s="367">
        <f t="shared" si="52"/>
        <v>0</v>
      </c>
      <c r="I1136" s="185">
        <f t="shared" si="53"/>
        <v>0</v>
      </c>
    </row>
    <row r="1137" ht="36" customHeight="1" spans="1:9">
      <c r="A1137" s="381" t="s">
        <v>192</v>
      </c>
      <c r="B1137" s="378"/>
      <c r="C1137" s="376"/>
      <c r="D1137" s="375" t="str">
        <f t="shared" si="51"/>
        <v/>
      </c>
      <c r="F1137" s="185">
        <v>0</v>
      </c>
      <c r="G1137" s="367">
        <f t="shared" si="52"/>
        <v>0</v>
      </c>
      <c r="I1137" s="185">
        <f t="shared" si="53"/>
        <v>0</v>
      </c>
    </row>
    <row r="1138" ht="36" customHeight="1" spans="1:9">
      <c r="A1138" s="381" t="s">
        <v>1037</v>
      </c>
      <c r="B1138" s="378">
        <v>40</v>
      </c>
      <c r="C1138" s="376">
        <v>0</v>
      </c>
      <c r="D1138" s="375" t="str">
        <f t="shared" si="51"/>
        <v/>
      </c>
      <c r="F1138" s="185">
        <v>0</v>
      </c>
      <c r="G1138" s="367">
        <f t="shared" si="52"/>
        <v>0</v>
      </c>
      <c r="I1138" s="185">
        <f t="shared" si="53"/>
        <v>0</v>
      </c>
    </row>
    <row r="1139" ht="36" customHeight="1" spans="1:9">
      <c r="A1139" s="381" t="s">
        <v>1038</v>
      </c>
      <c r="B1139" s="378"/>
      <c r="C1139" s="376"/>
      <c r="D1139" s="375" t="str">
        <f t="shared" si="51"/>
        <v/>
      </c>
      <c r="F1139" s="185">
        <v>0</v>
      </c>
      <c r="G1139" s="367">
        <f t="shared" si="52"/>
        <v>0</v>
      </c>
      <c r="I1139" s="185">
        <f t="shared" si="53"/>
        <v>0</v>
      </c>
    </row>
    <row r="1140" ht="36" customHeight="1" spans="1:9">
      <c r="A1140" s="377" t="s">
        <v>1039</v>
      </c>
      <c r="B1140" s="378"/>
      <c r="C1140" s="376">
        <v>48</v>
      </c>
      <c r="D1140" s="375" t="str">
        <f t="shared" si="51"/>
        <v/>
      </c>
      <c r="F1140" s="185">
        <v>47.7</v>
      </c>
      <c r="G1140" s="367">
        <f t="shared" si="52"/>
        <v>0.299999999999997</v>
      </c>
      <c r="H1140" s="185">
        <v>220</v>
      </c>
      <c r="I1140" s="185">
        <f t="shared" si="53"/>
        <v>48</v>
      </c>
    </row>
    <row r="1141" ht="36" customHeight="1" spans="1:9">
      <c r="A1141" s="377" t="s">
        <v>1040</v>
      </c>
      <c r="B1141" s="378"/>
      <c r="C1141" s="376"/>
      <c r="D1141" s="375" t="str">
        <f t="shared" si="51"/>
        <v/>
      </c>
      <c r="F1141" s="185">
        <v>0</v>
      </c>
      <c r="G1141" s="367">
        <f t="shared" si="52"/>
        <v>0</v>
      </c>
      <c r="I1141" s="185">
        <f t="shared" si="53"/>
        <v>0</v>
      </c>
    </row>
    <row r="1142" ht="36" customHeight="1" spans="1:9">
      <c r="A1142" s="377" t="s">
        <v>1041</v>
      </c>
      <c r="B1142" s="378"/>
      <c r="C1142" s="376">
        <v>0</v>
      </c>
      <c r="D1142" s="375" t="str">
        <f t="shared" si="51"/>
        <v/>
      </c>
      <c r="F1142" s="185">
        <v>0</v>
      </c>
      <c r="G1142" s="367">
        <f t="shared" si="52"/>
        <v>0</v>
      </c>
      <c r="I1142" s="185">
        <f t="shared" si="53"/>
        <v>0</v>
      </c>
    </row>
    <row r="1143" ht="36" customHeight="1" spans="1:9">
      <c r="A1143" s="377" t="s">
        <v>1042</v>
      </c>
      <c r="B1143" s="378"/>
      <c r="C1143" s="376"/>
      <c r="D1143" s="375" t="str">
        <f t="shared" si="51"/>
        <v/>
      </c>
      <c r="F1143" s="185">
        <v>0</v>
      </c>
      <c r="G1143" s="367">
        <f t="shared" si="52"/>
        <v>0</v>
      </c>
      <c r="I1143" s="185">
        <f t="shared" si="53"/>
        <v>0</v>
      </c>
    </row>
    <row r="1144" ht="36" customHeight="1" spans="1:9">
      <c r="A1144" s="377" t="s">
        <v>1043</v>
      </c>
      <c r="B1144" s="378">
        <v>50</v>
      </c>
      <c r="C1144" s="376">
        <v>0</v>
      </c>
      <c r="D1144" s="375" t="str">
        <f t="shared" si="51"/>
        <v/>
      </c>
      <c r="F1144" s="185">
        <v>0</v>
      </c>
      <c r="G1144" s="367">
        <f t="shared" si="52"/>
        <v>0</v>
      </c>
      <c r="I1144" s="185">
        <f t="shared" si="53"/>
        <v>0</v>
      </c>
    </row>
    <row r="1145" ht="36" customHeight="1" spans="1:9">
      <c r="A1145" s="377" t="s">
        <v>1044</v>
      </c>
      <c r="B1145" s="378"/>
      <c r="C1145" s="376"/>
      <c r="D1145" s="375" t="str">
        <f t="shared" si="51"/>
        <v/>
      </c>
      <c r="F1145" s="185">
        <v>0</v>
      </c>
      <c r="G1145" s="367">
        <f t="shared" si="52"/>
        <v>0</v>
      </c>
      <c r="I1145" s="185">
        <f t="shared" si="53"/>
        <v>0</v>
      </c>
    </row>
    <row r="1146" ht="36" customHeight="1" spans="1:9">
      <c r="A1146" s="377" t="s">
        <v>1045</v>
      </c>
      <c r="B1146" s="378"/>
      <c r="C1146" s="376"/>
      <c r="D1146" s="375" t="str">
        <f t="shared" si="51"/>
        <v/>
      </c>
      <c r="F1146" s="185">
        <v>0</v>
      </c>
      <c r="G1146" s="367">
        <f t="shared" si="52"/>
        <v>0</v>
      </c>
      <c r="I1146" s="185">
        <f t="shared" si="53"/>
        <v>0</v>
      </c>
    </row>
    <row r="1147" ht="36" customHeight="1" spans="1:9">
      <c r="A1147" s="377" t="s">
        <v>1046</v>
      </c>
      <c r="B1147" s="378"/>
      <c r="C1147" s="376"/>
      <c r="D1147" s="375" t="str">
        <f t="shared" si="51"/>
        <v/>
      </c>
      <c r="F1147" s="185">
        <v>0</v>
      </c>
      <c r="G1147" s="367">
        <f t="shared" si="52"/>
        <v>0</v>
      </c>
      <c r="I1147" s="185">
        <f t="shared" si="53"/>
        <v>0</v>
      </c>
    </row>
    <row r="1148" ht="36" customHeight="1" spans="1:9">
      <c r="A1148" s="377" t="s">
        <v>1047</v>
      </c>
      <c r="B1148" s="378">
        <v>90</v>
      </c>
      <c r="C1148" s="376">
        <v>5</v>
      </c>
      <c r="D1148" s="375" t="str">
        <f t="shared" si="51"/>
        <v/>
      </c>
      <c r="F1148" s="185">
        <v>5</v>
      </c>
      <c r="G1148" s="367">
        <f t="shared" si="52"/>
        <v>0</v>
      </c>
      <c r="H1148" s="185">
        <v>220</v>
      </c>
      <c r="I1148" s="185">
        <f t="shared" si="53"/>
        <v>5</v>
      </c>
    </row>
    <row r="1149" ht="36" customHeight="1" spans="1:9">
      <c r="A1149" s="377" t="s">
        <v>1048</v>
      </c>
      <c r="B1149" s="378"/>
      <c r="C1149" s="376"/>
      <c r="D1149" s="375" t="str">
        <f t="shared" si="51"/>
        <v/>
      </c>
      <c r="F1149" s="185">
        <v>0</v>
      </c>
      <c r="G1149" s="367">
        <f t="shared" si="52"/>
        <v>0</v>
      </c>
      <c r="I1149" s="185">
        <f t="shared" si="53"/>
        <v>0</v>
      </c>
    </row>
    <row r="1150" ht="36" customHeight="1" spans="1:9">
      <c r="A1150" s="372" t="s">
        <v>159</v>
      </c>
      <c r="B1150" s="378">
        <f>SUM(B1151,B1162,B1166)</f>
        <v>26358</v>
      </c>
      <c r="C1150" s="376">
        <f>SUM(C1151,C1162,C1166)</f>
        <v>46908</v>
      </c>
      <c r="D1150" s="375">
        <f t="shared" si="51"/>
        <v>0.779649442294559</v>
      </c>
      <c r="F1150" s="185">
        <v>0</v>
      </c>
      <c r="G1150" s="367">
        <f t="shared" si="52"/>
        <v>46908</v>
      </c>
      <c r="I1150" s="185">
        <f t="shared" si="53"/>
        <v>46908</v>
      </c>
    </row>
    <row r="1151" ht="36" customHeight="1" spans="1:9">
      <c r="A1151" s="377" t="s">
        <v>1049</v>
      </c>
      <c r="B1151" s="378">
        <f>SUM(B1152:B1161)</f>
        <v>17190</v>
      </c>
      <c r="C1151" s="376">
        <f>SUM(C1152:C1161)</f>
        <v>38033</v>
      </c>
      <c r="D1151" s="375">
        <f t="shared" si="51"/>
        <v>1.21250727166958</v>
      </c>
      <c r="F1151" s="185">
        <v>0</v>
      </c>
      <c r="G1151" s="367">
        <f t="shared" si="52"/>
        <v>38033</v>
      </c>
      <c r="I1151" s="185">
        <f t="shared" si="53"/>
        <v>38033</v>
      </c>
    </row>
    <row r="1152" ht="36" customHeight="1" spans="1:9">
      <c r="A1152" s="380" t="s">
        <v>1050</v>
      </c>
      <c r="B1152" s="378"/>
      <c r="C1152" s="376"/>
      <c r="D1152" s="375" t="str">
        <f t="shared" si="51"/>
        <v/>
      </c>
      <c r="F1152" s="185">
        <v>0</v>
      </c>
      <c r="G1152" s="367">
        <f t="shared" si="52"/>
        <v>0</v>
      </c>
      <c r="I1152" s="185">
        <f t="shared" si="53"/>
        <v>0</v>
      </c>
    </row>
    <row r="1153" ht="36" customHeight="1" spans="1:9">
      <c r="A1153" s="377" t="s">
        <v>1051</v>
      </c>
      <c r="B1153" s="378"/>
      <c r="C1153" s="376"/>
      <c r="D1153" s="375" t="str">
        <f t="shared" si="51"/>
        <v/>
      </c>
      <c r="F1153" s="185">
        <v>0</v>
      </c>
      <c r="G1153" s="367">
        <f t="shared" si="52"/>
        <v>0</v>
      </c>
      <c r="I1153" s="185">
        <f t="shared" si="53"/>
        <v>0</v>
      </c>
    </row>
    <row r="1154" ht="36" customHeight="1" spans="1:9">
      <c r="A1154" s="377" t="s">
        <v>1052</v>
      </c>
      <c r="B1154" s="378"/>
      <c r="C1154" s="376"/>
      <c r="D1154" s="375" t="str">
        <f t="shared" si="51"/>
        <v/>
      </c>
      <c r="F1154" s="185">
        <v>0</v>
      </c>
      <c r="G1154" s="367">
        <f t="shared" si="52"/>
        <v>0</v>
      </c>
      <c r="I1154" s="185">
        <f t="shared" si="53"/>
        <v>0</v>
      </c>
    </row>
    <row r="1155" ht="36" customHeight="1" spans="1:9">
      <c r="A1155" s="377" t="s">
        <v>1053</v>
      </c>
      <c r="B1155" s="378"/>
      <c r="C1155" s="376"/>
      <c r="D1155" s="375" t="str">
        <f t="shared" si="51"/>
        <v/>
      </c>
      <c r="F1155" s="185">
        <v>0</v>
      </c>
      <c r="G1155" s="367">
        <f t="shared" si="52"/>
        <v>0</v>
      </c>
      <c r="I1155" s="185">
        <f t="shared" si="53"/>
        <v>0</v>
      </c>
    </row>
    <row r="1156" ht="36" customHeight="1" spans="1:9">
      <c r="A1156" s="377" t="s">
        <v>1054</v>
      </c>
      <c r="B1156" s="378">
        <v>122</v>
      </c>
      <c r="C1156" s="376">
        <v>134</v>
      </c>
      <c r="D1156" s="375">
        <f t="shared" ref="D1156:D1219" si="54">IF(B1156&lt;&gt;0,IF((C1156/B1156-1)&lt;-30%,"",IF((C1156/B1156-1)&gt;150%,"",C1156/B1156-1)),"")</f>
        <v>0.098360655737705</v>
      </c>
      <c r="F1156" s="185">
        <v>0</v>
      </c>
      <c r="G1156" s="367">
        <f t="shared" ref="G1156:G1219" si="55">C1156-F1156</f>
        <v>134</v>
      </c>
      <c r="H1156" s="185">
        <v>221</v>
      </c>
      <c r="I1156" s="185">
        <f t="shared" ref="I1156:I1219" si="56">F1156+G1156</f>
        <v>134</v>
      </c>
    </row>
    <row r="1157" ht="36" customHeight="1" spans="1:9">
      <c r="A1157" s="381" t="s">
        <v>1055</v>
      </c>
      <c r="B1157" s="378"/>
      <c r="C1157" s="376"/>
      <c r="D1157" s="375" t="str">
        <f t="shared" si="54"/>
        <v/>
      </c>
      <c r="F1157" s="185">
        <v>0</v>
      </c>
      <c r="G1157" s="367">
        <f t="shared" si="55"/>
        <v>0</v>
      </c>
      <c r="I1157" s="185">
        <f t="shared" si="56"/>
        <v>0</v>
      </c>
    </row>
    <row r="1158" ht="36" customHeight="1" spans="1:9">
      <c r="A1158" s="377" t="s">
        <v>1056</v>
      </c>
      <c r="B1158" s="378"/>
      <c r="C1158" s="376">
        <v>0</v>
      </c>
      <c r="D1158" s="375" t="str">
        <f t="shared" si="54"/>
        <v/>
      </c>
      <c r="F1158" s="185">
        <v>0</v>
      </c>
      <c r="G1158" s="367">
        <f t="shared" si="55"/>
        <v>0</v>
      </c>
      <c r="I1158" s="185">
        <f t="shared" si="56"/>
        <v>0</v>
      </c>
    </row>
    <row r="1159" ht="36" customHeight="1" spans="1:9">
      <c r="A1159" s="386" t="s">
        <v>1057</v>
      </c>
      <c r="B1159" s="378"/>
      <c r="C1159" s="376"/>
      <c r="D1159" s="375" t="str">
        <f t="shared" si="54"/>
        <v/>
      </c>
      <c r="F1159" s="185">
        <v>0</v>
      </c>
      <c r="G1159" s="367">
        <f t="shared" si="55"/>
        <v>0</v>
      </c>
      <c r="I1159" s="185">
        <f t="shared" si="56"/>
        <v>0</v>
      </c>
    </row>
    <row r="1160" ht="36" customHeight="1" spans="1:9">
      <c r="A1160" s="386" t="s">
        <v>1058</v>
      </c>
      <c r="B1160" s="378"/>
      <c r="C1160" s="376"/>
      <c r="D1160" s="375" t="str">
        <f t="shared" si="54"/>
        <v/>
      </c>
      <c r="F1160" s="185">
        <v>0</v>
      </c>
      <c r="G1160" s="367">
        <f t="shared" si="55"/>
        <v>0</v>
      </c>
      <c r="I1160" s="185">
        <f t="shared" si="56"/>
        <v>0</v>
      </c>
    </row>
    <row r="1161" ht="36" customHeight="1" spans="1:9">
      <c r="A1161" s="377" t="s">
        <v>1059</v>
      </c>
      <c r="B1161" s="378">
        <v>17068</v>
      </c>
      <c r="C1161" s="376">
        <v>37899</v>
      </c>
      <c r="D1161" s="375">
        <f t="shared" si="54"/>
        <v>1.22047105694868</v>
      </c>
      <c r="F1161" s="185">
        <v>499</v>
      </c>
      <c r="G1161" s="367">
        <f t="shared" si="55"/>
        <v>37400</v>
      </c>
      <c r="H1161" s="185">
        <v>221</v>
      </c>
      <c r="I1161" s="185">
        <f t="shared" si="56"/>
        <v>37899</v>
      </c>
    </row>
    <row r="1162" ht="36" customHeight="1" spans="1:9">
      <c r="A1162" s="372" t="s">
        <v>1060</v>
      </c>
      <c r="B1162" s="378">
        <f>SUM(B1163:B1165)</f>
        <v>9168</v>
      </c>
      <c r="C1162" s="376">
        <f>SUM(C1163:C1165)</f>
        <v>8875</v>
      </c>
      <c r="D1162" s="375">
        <f t="shared" si="54"/>
        <v>-0.0319589877835951</v>
      </c>
      <c r="F1162" s="185">
        <v>0</v>
      </c>
      <c r="G1162" s="367">
        <f t="shared" si="55"/>
        <v>8875</v>
      </c>
      <c r="I1162" s="185">
        <f t="shared" si="56"/>
        <v>8875</v>
      </c>
    </row>
    <row r="1163" ht="36" customHeight="1" spans="1:9">
      <c r="A1163" s="377" t="s">
        <v>1061</v>
      </c>
      <c r="B1163" s="378">
        <v>9168</v>
      </c>
      <c r="C1163" s="376">
        <v>8775</v>
      </c>
      <c r="D1163" s="375">
        <f t="shared" si="54"/>
        <v>-0.0428664921465969</v>
      </c>
      <c r="F1163" s="185">
        <v>8774.55</v>
      </c>
      <c r="G1163" s="367">
        <f t="shared" si="55"/>
        <v>0.450000000000728</v>
      </c>
      <c r="H1163" s="185">
        <v>221</v>
      </c>
      <c r="I1163" s="185">
        <f t="shared" si="56"/>
        <v>8775</v>
      </c>
    </row>
    <row r="1164" ht="36" customHeight="1" spans="1:9">
      <c r="A1164" s="377" t="s">
        <v>1062</v>
      </c>
      <c r="B1164" s="378"/>
      <c r="C1164" s="376"/>
      <c r="D1164" s="375" t="str">
        <f t="shared" si="54"/>
        <v/>
      </c>
      <c r="F1164" s="185">
        <v>0</v>
      </c>
      <c r="G1164" s="367">
        <f t="shared" si="55"/>
        <v>0</v>
      </c>
      <c r="I1164" s="185">
        <f t="shared" si="56"/>
        <v>0</v>
      </c>
    </row>
    <row r="1165" ht="36" customHeight="1" spans="1:9">
      <c r="A1165" s="377" t="s">
        <v>1063</v>
      </c>
      <c r="B1165" s="378"/>
      <c r="C1165" s="376">
        <v>100</v>
      </c>
      <c r="D1165" s="375" t="str">
        <f t="shared" si="54"/>
        <v/>
      </c>
      <c r="F1165" s="185">
        <v>100</v>
      </c>
      <c r="G1165" s="367">
        <f t="shared" si="55"/>
        <v>0</v>
      </c>
      <c r="H1165" s="185">
        <v>221</v>
      </c>
      <c r="I1165" s="185">
        <f t="shared" si="56"/>
        <v>100</v>
      </c>
    </row>
    <row r="1166" ht="36" customHeight="1" spans="1:9">
      <c r="A1166" s="382" t="s">
        <v>1064</v>
      </c>
      <c r="B1166" s="378">
        <f>SUM(B1167:B1169)</f>
        <v>0</v>
      </c>
      <c r="C1166" s="376">
        <f>SUM(C1167:C1169)</f>
        <v>0</v>
      </c>
      <c r="D1166" s="375" t="str">
        <f t="shared" si="54"/>
        <v/>
      </c>
      <c r="F1166" s="185">
        <v>0</v>
      </c>
      <c r="G1166" s="367">
        <f t="shared" si="55"/>
        <v>0</v>
      </c>
      <c r="I1166" s="185">
        <f t="shared" si="56"/>
        <v>0</v>
      </c>
    </row>
    <row r="1167" ht="36" customHeight="1" spans="1:9">
      <c r="A1167" s="385" t="s">
        <v>1065</v>
      </c>
      <c r="B1167" s="378"/>
      <c r="C1167" s="376"/>
      <c r="D1167" s="375" t="str">
        <f t="shared" si="54"/>
        <v/>
      </c>
      <c r="F1167" s="185">
        <v>0</v>
      </c>
      <c r="G1167" s="367">
        <f t="shared" si="55"/>
        <v>0</v>
      </c>
      <c r="I1167" s="185">
        <f t="shared" si="56"/>
        <v>0</v>
      </c>
    </row>
    <row r="1168" ht="36" customHeight="1" spans="1:9">
      <c r="A1168" s="381" t="s">
        <v>1066</v>
      </c>
      <c r="B1168" s="378"/>
      <c r="C1168" s="376"/>
      <c r="D1168" s="375" t="str">
        <f t="shared" si="54"/>
        <v/>
      </c>
      <c r="F1168" s="185">
        <v>0</v>
      </c>
      <c r="G1168" s="367">
        <f t="shared" si="55"/>
        <v>0</v>
      </c>
      <c r="I1168" s="185">
        <f t="shared" si="56"/>
        <v>0</v>
      </c>
    </row>
    <row r="1169" ht="36" customHeight="1" spans="1:9">
      <c r="A1169" s="384" t="s">
        <v>1067</v>
      </c>
      <c r="B1169" s="378"/>
      <c r="C1169" s="376"/>
      <c r="D1169" s="375" t="str">
        <f t="shared" si="54"/>
        <v/>
      </c>
      <c r="F1169" s="185">
        <v>0</v>
      </c>
      <c r="G1169" s="367">
        <f t="shared" si="55"/>
        <v>0</v>
      </c>
      <c r="I1169" s="185">
        <f t="shared" si="56"/>
        <v>0</v>
      </c>
    </row>
    <row r="1170" ht="36" customHeight="1" spans="1:9">
      <c r="A1170" s="382" t="s">
        <v>160</v>
      </c>
      <c r="B1170" s="378">
        <f>SUM(B1171,B1186,B1200,B1205,B1211)</f>
        <v>462</v>
      </c>
      <c r="C1170" s="376">
        <f>SUM(C1171,C1186,C1200,C1205,C1211)</f>
        <v>300</v>
      </c>
      <c r="D1170" s="375" t="str">
        <f t="shared" si="54"/>
        <v/>
      </c>
      <c r="F1170" s="185">
        <v>0</v>
      </c>
      <c r="G1170" s="367">
        <f t="shared" si="55"/>
        <v>300</v>
      </c>
      <c r="I1170" s="185">
        <f t="shared" si="56"/>
        <v>300</v>
      </c>
    </row>
    <row r="1171" ht="36" customHeight="1" spans="1:9">
      <c r="A1171" s="382" t="s">
        <v>1068</v>
      </c>
      <c r="B1171" s="378">
        <f>SUM(B1172:B1185)</f>
        <v>462</v>
      </c>
      <c r="C1171" s="376">
        <f>SUM(C1172:C1185)</f>
        <v>300</v>
      </c>
      <c r="D1171" s="375" t="str">
        <f t="shared" si="54"/>
        <v/>
      </c>
      <c r="F1171" s="185">
        <v>0</v>
      </c>
      <c r="G1171" s="367">
        <f t="shared" si="55"/>
        <v>300</v>
      </c>
      <c r="I1171" s="185">
        <f t="shared" si="56"/>
        <v>300</v>
      </c>
    </row>
    <row r="1172" ht="36" customHeight="1" spans="1:9">
      <c r="A1172" s="385" t="s">
        <v>190</v>
      </c>
      <c r="B1172" s="378">
        <v>0</v>
      </c>
      <c r="C1172" s="376">
        <v>0</v>
      </c>
      <c r="D1172" s="375" t="str">
        <f t="shared" si="54"/>
        <v/>
      </c>
      <c r="F1172" s="185">
        <v>0</v>
      </c>
      <c r="G1172" s="367">
        <f t="shared" si="55"/>
        <v>0</v>
      </c>
      <c r="I1172" s="185">
        <f t="shared" si="56"/>
        <v>0</v>
      </c>
    </row>
    <row r="1173" ht="36" customHeight="1" spans="1:9">
      <c r="A1173" s="381" t="s">
        <v>191</v>
      </c>
      <c r="B1173" s="378"/>
      <c r="C1173" s="376"/>
      <c r="D1173" s="375" t="str">
        <f t="shared" si="54"/>
        <v/>
      </c>
      <c r="F1173" s="185">
        <v>0</v>
      </c>
      <c r="G1173" s="367">
        <f t="shared" si="55"/>
        <v>0</v>
      </c>
      <c r="I1173" s="185">
        <f t="shared" si="56"/>
        <v>0</v>
      </c>
    </row>
    <row r="1174" ht="36" customHeight="1" spans="1:9">
      <c r="A1174" s="381" t="s">
        <v>192</v>
      </c>
      <c r="B1174" s="378"/>
      <c r="C1174" s="376"/>
      <c r="D1174" s="375" t="str">
        <f t="shared" si="54"/>
        <v/>
      </c>
      <c r="F1174" s="185">
        <v>0</v>
      </c>
      <c r="G1174" s="367">
        <f t="shared" si="55"/>
        <v>0</v>
      </c>
      <c r="I1174" s="185">
        <f t="shared" si="56"/>
        <v>0</v>
      </c>
    </row>
    <row r="1175" ht="36" customHeight="1" spans="1:9">
      <c r="A1175" s="381" t="s">
        <v>1069</v>
      </c>
      <c r="B1175" s="378"/>
      <c r="C1175" s="376"/>
      <c r="D1175" s="375" t="str">
        <f t="shared" si="54"/>
        <v/>
      </c>
      <c r="F1175" s="185">
        <v>0</v>
      </c>
      <c r="G1175" s="367">
        <f t="shared" si="55"/>
        <v>0</v>
      </c>
      <c r="I1175" s="185">
        <f t="shared" si="56"/>
        <v>0</v>
      </c>
    </row>
    <row r="1176" ht="36" customHeight="1" spans="1:9">
      <c r="A1176" s="381" t="s">
        <v>1070</v>
      </c>
      <c r="B1176" s="378"/>
      <c r="C1176" s="376"/>
      <c r="D1176" s="375" t="str">
        <f t="shared" si="54"/>
        <v/>
      </c>
      <c r="F1176" s="185">
        <v>0</v>
      </c>
      <c r="G1176" s="367">
        <f t="shared" si="55"/>
        <v>0</v>
      </c>
      <c r="I1176" s="185">
        <f t="shared" si="56"/>
        <v>0</v>
      </c>
    </row>
    <row r="1177" ht="36" customHeight="1" spans="1:9">
      <c r="A1177" s="381" t="s">
        <v>1071</v>
      </c>
      <c r="B1177" s="378"/>
      <c r="C1177" s="376"/>
      <c r="D1177" s="375" t="str">
        <f t="shared" si="54"/>
        <v/>
      </c>
      <c r="F1177" s="185">
        <v>0</v>
      </c>
      <c r="G1177" s="367">
        <f t="shared" si="55"/>
        <v>0</v>
      </c>
      <c r="I1177" s="185">
        <f t="shared" si="56"/>
        <v>0</v>
      </c>
    </row>
    <row r="1178" ht="36" customHeight="1" spans="1:9">
      <c r="A1178" s="381" t="s">
        <v>1072</v>
      </c>
      <c r="B1178" s="378"/>
      <c r="C1178" s="376"/>
      <c r="D1178" s="375" t="str">
        <f t="shared" si="54"/>
        <v/>
      </c>
      <c r="F1178" s="185">
        <v>0</v>
      </c>
      <c r="G1178" s="367">
        <f t="shared" si="55"/>
        <v>0</v>
      </c>
      <c r="I1178" s="185">
        <f t="shared" si="56"/>
        <v>0</v>
      </c>
    </row>
    <row r="1179" ht="36" customHeight="1" spans="1:9">
      <c r="A1179" s="381" t="s">
        <v>1073</v>
      </c>
      <c r="B1179" s="378"/>
      <c r="C1179" s="376"/>
      <c r="D1179" s="375" t="str">
        <f t="shared" si="54"/>
        <v/>
      </c>
      <c r="F1179" s="185">
        <v>0</v>
      </c>
      <c r="G1179" s="367">
        <f t="shared" si="55"/>
        <v>0</v>
      </c>
      <c r="I1179" s="185">
        <f t="shared" si="56"/>
        <v>0</v>
      </c>
    </row>
    <row r="1180" ht="36" customHeight="1" spans="1:9">
      <c r="A1180" s="381" t="s">
        <v>1074</v>
      </c>
      <c r="B1180" s="378"/>
      <c r="C1180" s="376"/>
      <c r="D1180" s="375" t="str">
        <f t="shared" si="54"/>
        <v/>
      </c>
      <c r="F1180" s="185">
        <v>0</v>
      </c>
      <c r="G1180" s="367">
        <f t="shared" si="55"/>
        <v>0</v>
      </c>
      <c r="I1180" s="185">
        <f t="shared" si="56"/>
        <v>0</v>
      </c>
    </row>
    <row r="1181" ht="36" customHeight="1" spans="1:9">
      <c r="A1181" s="381" t="s">
        <v>1075</v>
      </c>
      <c r="B1181" s="378"/>
      <c r="C1181" s="376"/>
      <c r="D1181" s="375" t="str">
        <f t="shared" si="54"/>
        <v/>
      </c>
      <c r="F1181" s="185">
        <v>0</v>
      </c>
      <c r="G1181" s="367">
        <f t="shared" si="55"/>
        <v>0</v>
      </c>
      <c r="I1181" s="185">
        <f t="shared" si="56"/>
        <v>0</v>
      </c>
    </row>
    <row r="1182" ht="36" customHeight="1" spans="1:9">
      <c r="A1182" s="381" t="s">
        <v>1076</v>
      </c>
      <c r="B1182" s="378">
        <v>462</v>
      </c>
      <c r="C1182" s="376">
        <v>300</v>
      </c>
      <c r="D1182" s="375" t="str">
        <f t="shared" si="54"/>
        <v/>
      </c>
      <c r="F1182" s="185">
        <v>300</v>
      </c>
      <c r="G1182" s="367">
        <f t="shared" si="55"/>
        <v>0</v>
      </c>
      <c r="H1182" s="185">
        <v>222</v>
      </c>
      <c r="I1182" s="185">
        <f t="shared" si="56"/>
        <v>300</v>
      </c>
    </row>
    <row r="1183" ht="36" customHeight="1" spans="1:9">
      <c r="A1183" s="381" t="s">
        <v>1077</v>
      </c>
      <c r="B1183" s="378"/>
      <c r="C1183" s="376"/>
      <c r="D1183" s="375" t="str">
        <f t="shared" si="54"/>
        <v/>
      </c>
      <c r="F1183" s="185">
        <v>0</v>
      </c>
      <c r="G1183" s="367">
        <f t="shared" si="55"/>
        <v>0</v>
      </c>
      <c r="I1183" s="185">
        <f t="shared" si="56"/>
        <v>0</v>
      </c>
    </row>
    <row r="1184" ht="36" customHeight="1" spans="1:9">
      <c r="A1184" s="377" t="s">
        <v>199</v>
      </c>
      <c r="B1184" s="378"/>
      <c r="C1184" s="376"/>
      <c r="D1184" s="375" t="str">
        <f t="shared" si="54"/>
        <v/>
      </c>
      <c r="F1184" s="185">
        <v>0</v>
      </c>
      <c r="G1184" s="367">
        <f t="shared" si="55"/>
        <v>0</v>
      </c>
      <c r="I1184" s="185">
        <f t="shared" si="56"/>
        <v>0</v>
      </c>
    </row>
    <row r="1185" ht="36" customHeight="1" spans="1:9">
      <c r="A1185" s="379" t="s">
        <v>1078</v>
      </c>
      <c r="B1185" s="378"/>
      <c r="C1185" s="376"/>
      <c r="D1185" s="375" t="str">
        <f t="shared" si="54"/>
        <v/>
      </c>
      <c r="F1185" s="185">
        <v>0</v>
      </c>
      <c r="G1185" s="367">
        <f t="shared" si="55"/>
        <v>0</v>
      </c>
      <c r="I1185" s="185">
        <f t="shared" si="56"/>
        <v>0</v>
      </c>
    </row>
    <row r="1186" ht="36" customHeight="1" spans="1:9">
      <c r="A1186" s="372" t="s">
        <v>1079</v>
      </c>
      <c r="B1186" s="378">
        <f>SUM(B1187:B1199)</f>
        <v>0</v>
      </c>
      <c r="C1186" s="376">
        <f>SUM(C1187:C1199)</f>
        <v>0</v>
      </c>
      <c r="D1186" s="375" t="str">
        <f t="shared" si="54"/>
        <v/>
      </c>
      <c r="F1186" s="185">
        <v>0</v>
      </c>
      <c r="G1186" s="367">
        <f t="shared" si="55"/>
        <v>0</v>
      </c>
      <c r="I1186" s="185">
        <f t="shared" si="56"/>
        <v>0</v>
      </c>
    </row>
    <row r="1187" ht="36" customHeight="1" spans="1:9">
      <c r="A1187" s="380" t="s">
        <v>190</v>
      </c>
      <c r="B1187" s="378"/>
      <c r="C1187" s="376"/>
      <c r="D1187" s="375" t="str">
        <f t="shared" si="54"/>
        <v/>
      </c>
      <c r="F1187" s="185">
        <v>0</v>
      </c>
      <c r="G1187" s="367">
        <f t="shared" si="55"/>
        <v>0</v>
      </c>
      <c r="I1187" s="185">
        <f t="shared" si="56"/>
        <v>0</v>
      </c>
    </row>
    <row r="1188" ht="36" customHeight="1" spans="1:9">
      <c r="A1188" s="377" t="s">
        <v>191</v>
      </c>
      <c r="B1188" s="378"/>
      <c r="C1188" s="376"/>
      <c r="D1188" s="375" t="str">
        <f t="shared" si="54"/>
        <v/>
      </c>
      <c r="F1188" s="185">
        <v>0</v>
      </c>
      <c r="G1188" s="367">
        <f t="shared" si="55"/>
        <v>0</v>
      </c>
      <c r="I1188" s="185">
        <f t="shared" si="56"/>
        <v>0</v>
      </c>
    </row>
    <row r="1189" ht="36" customHeight="1" spans="1:9">
      <c r="A1189" s="381" t="s">
        <v>192</v>
      </c>
      <c r="B1189" s="378"/>
      <c r="C1189" s="376"/>
      <c r="D1189" s="375" t="str">
        <f t="shared" si="54"/>
        <v/>
      </c>
      <c r="F1189" s="185">
        <v>0</v>
      </c>
      <c r="G1189" s="367">
        <f t="shared" si="55"/>
        <v>0</v>
      </c>
      <c r="I1189" s="185">
        <f t="shared" si="56"/>
        <v>0</v>
      </c>
    </row>
    <row r="1190" ht="36" customHeight="1" spans="1:9">
      <c r="A1190" s="377" t="s">
        <v>1080</v>
      </c>
      <c r="B1190" s="378"/>
      <c r="C1190" s="376"/>
      <c r="D1190" s="375" t="str">
        <f t="shared" si="54"/>
        <v/>
      </c>
      <c r="F1190" s="185">
        <v>0</v>
      </c>
      <c r="G1190" s="367">
        <f t="shared" si="55"/>
        <v>0</v>
      </c>
      <c r="I1190" s="185">
        <f t="shared" si="56"/>
        <v>0</v>
      </c>
    </row>
    <row r="1191" ht="36" customHeight="1" spans="1:9">
      <c r="A1191" s="377" t="s">
        <v>1081</v>
      </c>
      <c r="B1191" s="378"/>
      <c r="C1191" s="376"/>
      <c r="D1191" s="375" t="str">
        <f t="shared" si="54"/>
        <v/>
      </c>
      <c r="F1191" s="185">
        <v>0</v>
      </c>
      <c r="G1191" s="367">
        <f t="shared" si="55"/>
        <v>0</v>
      </c>
      <c r="I1191" s="185">
        <f t="shared" si="56"/>
        <v>0</v>
      </c>
    </row>
    <row r="1192" ht="36" customHeight="1" spans="1:9">
      <c r="A1192" s="377" t="s">
        <v>1082</v>
      </c>
      <c r="B1192" s="378"/>
      <c r="C1192" s="376"/>
      <c r="D1192" s="375" t="str">
        <f t="shared" si="54"/>
        <v/>
      </c>
      <c r="F1192" s="185">
        <v>0</v>
      </c>
      <c r="G1192" s="367">
        <f t="shared" si="55"/>
        <v>0</v>
      </c>
      <c r="I1192" s="185">
        <f t="shared" si="56"/>
        <v>0</v>
      </c>
    </row>
    <row r="1193" ht="36" customHeight="1" spans="1:9">
      <c r="A1193" s="377" t="s">
        <v>1083</v>
      </c>
      <c r="B1193" s="378"/>
      <c r="C1193" s="376"/>
      <c r="D1193" s="375" t="str">
        <f t="shared" si="54"/>
        <v/>
      </c>
      <c r="F1193" s="185">
        <v>0</v>
      </c>
      <c r="G1193" s="367">
        <f t="shared" si="55"/>
        <v>0</v>
      </c>
      <c r="I1193" s="185">
        <f t="shared" si="56"/>
        <v>0</v>
      </c>
    </row>
    <row r="1194" ht="36" customHeight="1" spans="1:9">
      <c r="A1194" s="377" t="s">
        <v>1084</v>
      </c>
      <c r="B1194" s="378"/>
      <c r="C1194" s="376"/>
      <c r="D1194" s="375" t="str">
        <f t="shared" si="54"/>
        <v/>
      </c>
      <c r="F1194" s="185">
        <v>0</v>
      </c>
      <c r="G1194" s="367">
        <f t="shared" si="55"/>
        <v>0</v>
      </c>
      <c r="I1194" s="185">
        <f t="shared" si="56"/>
        <v>0</v>
      </c>
    </row>
    <row r="1195" ht="36" customHeight="1" spans="1:9">
      <c r="A1195" s="377" t="s">
        <v>1085</v>
      </c>
      <c r="B1195" s="378"/>
      <c r="C1195" s="376"/>
      <c r="D1195" s="375" t="str">
        <f t="shared" si="54"/>
        <v/>
      </c>
      <c r="F1195" s="185">
        <v>0</v>
      </c>
      <c r="G1195" s="367">
        <f t="shared" si="55"/>
        <v>0</v>
      </c>
      <c r="I1195" s="185">
        <f t="shared" si="56"/>
        <v>0</v>
      </c>
    </row>
    <row r="1196" ht="36" customHeight="1" spans="1:9">
      <c r="A1196" s="377" t="s">
        <v>1086</v>
      </c>
      <c r="B1196" s="378"/>
      <c r="C1196" s="376"/>
      <c r="D1196" s="375" t="str">
        <f t="shared" si="54"/>
        <v/>
      </c>
      <c r="F1196" s="185">
        <v>0</v>
      </c>
      <c r="G1196" s="367">
        <f t="shared" si="55"/>
        <v>0</v>
      </c>
      <c r="I1196" s="185">
        <f t="shared" si="56"/>
        <v>0</v>
      </c>
    </row>
    <row r="1197" ht="36" customHeight="1" spans="1:9">
      <c r="A1197" s="377" t="s">
        <v>1087</v>
      </c>
      <c r="B1197" s="378"/>
      <c r="C1197" s="376"/>
      <c r="D1197" s="375" t="str">
        <f t="shared" si="54"/>
        <v/>
      </c>
      <c r="F1197" s="185">
        <v>0</v>
      </c>
      <c r="G1197" s="367">
        <f t="shared" si="55"/>
        <v>0</v>
      </c>
      <c r="I1197" s="185">
        <f t="shared" si="56"/>
        <v>0</v>
      </c>
    </row>
    <row r="1198" ht="36" customHeight="1" spans="1:9">
      <c r="A1198" s="377" t="s">
        <v>199</v>
      </c>
      <c r="B1198" s="378"/>
      <c r="C1198" s="376"/>
      <c r="D1198" s="375" t="str">
        <f t="shared" si="54"/>
        <v/>
      </c>
      <c r="F1198" s="185">
        <v>0</v>
      </c>
      <c r="G1198" s="367">
        <f t="shared" si="55"/>
        <v>0</v>
      </c>
      <c r="I1198" s="185">
        <f t="shared" si="56"/>
        <v>0</v>
      </c>
    </row>
    <row r="1199" ht="36" customHeight="1" spans="1:9">
      <c r="A1199" s="377" t="s">
        <v>1088</v>
      </c>
      <c r="B1199" s="378"/>
      <c r="C1199" s="376"/>
      <c r="D1199" s="375" t="str">
        <f t="shared" si="54"/>
        <v/>
      </c>
      <c r="F1199" s="185">
        <v>0</v>
      </c>
      <c r="G1199" s="367">
        <f t="shared" si="55"/>
        <v>0</v>
      </c>
      <c r="I1199" s="185">
        <f t="shared" si="56"/>
        <v>0</v>
      </c>
    </row>
    <row r="1200" ht="36" customHeight="1" spans="1:9">
      <c r="A1200" s="377" t="s">
        <v>1089</v>
      </c>
      <c r="B1200" s="378">
        <f>SUM(B1201:B1204)</f>
        <v>0</v>
      </c>
      <c r="C1200" s="376">
        <f>SUM(C1201:C1204)</f>
        <v>0</v>
      </c>
      <c r="D1200" s="375" t="str">
        <f t="shared" si="54"/>
        <v/>
      </c>
      <c r="F1200" s="185">
        <v>0</v>
      </c>
      <c r="G1200" s="367">
        <f t="shared" si="55"/>
        <v>0</v>
      </c>
      <c r="I1200" s="185">
        <f t="shared" si="56"/>
        <v>0</v>
      </c>
    </row>
    <row r="1201" ht="36" customHeight="1" spans="1:9">
      <c r="A1201" s="377" t="s">
        <v>1090</v>
      </c>
      <c r="B1201" s="378"/>
      <c r="C1201" s="376"/>
      <c r="D1201" s="375" t="str">
        <f t="shared" si="54"/>
        <v/>
      </c>
      <c r="F1201" s="185">
        <v>0</v>
      </c>
      <c r="G1201" s="367">
        <f t="shared" si="55"/>
        <v>0</v>
      </c>
      <c r="I1201" s="185">
        <f t="shared" si="56"/>
        <v>0</v>
      </c>
    </row>
    <row r="1202" ht="36" customHeight="1" spans="1:9">
      <c r="A1202" s="377" t="s">
        <v>1091</v>
      </c>
      <c r="B1202" s="378"/>
      <c r="C1202" s="376"/>
      <c r="D1202" s="375" t="str">
        <f t="shared" si="54"/>
        <v/>
      </c>
      <c r="F1202" s="185">
        <v>0</v>
      </c>
      <c r="G1202" s="367">
        <f t="shared" si="55"/>
        <v>0</v>
      </c>
      <c r="I1202" s="185">
        <f t="shared" si="56"/>
        <v>0</v>
      </c>
    </row>
    <row r="1203" ht="36" customHeight="1" spans="1:9">
      <c r="A1203" s="377" t="s">
        <v>1092</v>
      </c>
      <c r="B1203" s="378"/>
      <c r="C1203" s="376"/>
      <c r="D1203" s="375" t="str">
        <f t="shared" si="54"/>
        <v/>
      </c>
      <c r="F1203" s="185">
        <v>0</v>
      </c>
      <c r="G1203" s="367">
        <f t="shared" si="55"/>
        <v>0</v>
      </c>
      <c r="I1203" s="185">
        <f t="shared" si="56"/>
        <v>0</v>
      </c>
    </row>
    <row r="1204" ht="36" customHeight="1" spans="1:9">
      <c r="A1204" s="379" t="s">
        <v>1093</v>
      </c>
      <c r="B1204" s="378"/>
      <c r="C1204" s="376"/>
      <c r="D1204" s="375" t="str">
        <f t="shared" si="54"/>
        <v/>
      </c>
      <c r="F1204" s="185">
        <v>0</v>
      </c>
      <c r="G1204" s="367">
        <f t="shared" si="55"/>
        <v>0</v>
      </c>
      <c r="I1204" s="185">
        <f t="shared" si="56"/>
        <v>0</v>
      </c>
    </row>
    <row r="1205" ht="36" customHeight="1" spans="1:9">
      <c r="A1205" s="377" t="s">
        <v>1094</v>
      </c>
      <c r="B1205" s="378">
        <f>SUM(B1206:B1210)</f>
        <v>0</v>
      </c>
      <c r="C1205" s="376">
        <f>SUM(C1206:C1210)</f>
        <v>0</v>
      </c>
      <c r="D1205" s="375" t="str">
        <f t="shared" si="54"/>
        <v/>
      </c>
      <c r="F1205" s="185">
        <v>0</v>
      </c>
      <c r="G1205" s="367">
        <f t="shared" si="55"/>
        <v>0</v>
      </c>
      <c r="I1205" s="185">
        <f t="shared" si="56"/>
        <v>0</v>
      </c>
    </row>
    <row r="1206" ht="36" customHeight="1" spans="1:9">
      <c r="A1206" s="380" t="s">
        <v>1095</v>
      </c>
      <c r="B1206" s="378"/>
      <c r="C1206" s="376"/>
      <c r="D1206" s="375" t="str">
        <f t="shared" si="54"/>
        <v/>
      </c>
      <c r="F1206" s="185">
        <v>0</v>
      </c>
      <c r="G1206" s="367">
        <f t="shared" si="55"/>
        <v>0</v>
      </c>
      <c r="I1206" s="185">
        <f t="shared" si="56"/>
        <v>0</v>
      </c>
    </row>
    <row r="1207" ht="36" customHeight="1" spans="1:9">
      <c r="A1207" s="377" t="s">
        <v>1096</v>
      </c>
      <c r="B1207" s="378"/>
      <c r="C1207" s="376"/>
      <c r="D1207" s="375" t="str">
        <f t="shared" si="54"/>
        <v/>
      </c>
      <c r="F1207" s="185">
        <v>0</v>
      </c>
      <c r="G1207" s="367">
        <f t="shared" si="55"/>
        <v>0</v>
      </c>
      <c r="I1207" s="185">
        <f t="shared" si="56"/>
        <v>0</v>
      </c>
    </row>
    <row r="1208" ht="36" customHeight="1" spans="1:9">
      <c r="A1208" s="377" t="s">
        <v>1097</v>
      </c>
      <c r="B1208" s="378"/>
      <c r="C1208" s="376"/>
      <c r="D1208" s="375" t="str">
        <f t="shared" si="54"/>
        <v/>
      </c>
      <c r="F1208" s="185">
        <v>0</v>
      </c>
      <c r="G1208" s="367">
        <f t="shared" si="55"/>
        <v>0</v>
      </c>
      <c r="I1208" s="185">
        <f t="shared" si="56"/>
        <v>0</v>
      </c>
    </row>
    <row r="1209" ht="36" customHeight="1" spans="1:9">
      <c r="A1209" s="381" t="s">
        <v>1098</v>
      </c>
      <c r="B1209" s="378"/>
      <c r="C1209" s="376"/>
      <c r="D1209" s="375" t="str">
        <f t="shared" si="54"/>
        <v/>
      </c>
      <c r="F1209" s="185">
        <v>0</v>
      </c>
      <c r="G1209" s="367">
        <f t="shared" si="55"/>
        <v>0</v>
      </c>
      <c r="I1209" s="185">
        <f t="shared" si="56"/>
        <v>0</v>
      </c>
    </row>
    <row r="1210" ht="36" customHeight="1" spans="1:9">
      <c r="A1210" s="379" t="s">
        <v>1099</v>
      </c>
      <c r="B1210" s="378"/>
      <c r="C1210" s="376"/>
      <c r="D1210" s="375" t="str">
        <f t="shared" si="54"/>
        <v/>
      </c>
      <c r="F1210" s="185">
        <v>0</v>
      </c>
      <c r="G1210" s="367">
        <f t="shared" si="55"/>
        <v>0</v>
      </c>
      <c r="I1210" s="185">
        <f t="shared" si="56"/>
        <v>0</v>
      </c>
    </row>
    <row r="1211" ht="36" customHeight="1" spans="1:9">
      <c r="A1211" s="377" t="s">
        <v>1100</v>
      </c>
      <c r="B1211" s="378">
        <f>SUM(B1212:B1222)</f>
        <v>0</v>
      </c>
      <c r="C1211" s="376">
        <f>SUM(C1212:C1222)</f>
        <v>0</v>
      </c>
      <c r="D1211" s="375" t="str">
        <f t="shared" si="54"/>
        <v/>
      </c>
      <c r="F1211" s="185">
        <v>0</v>
      </c>
      <c r="G1211" s="367">
        <f t="shared" si="55"/>
        <v>0</v>
      </c>
      <c r="I1211" s="185">
        <f t="shared" si="56"/>
        <v>0</v>
      </c>
    </row>
    <row r="1212" ht="36" customHeight="1" spans="1:9">
      <c r="A1212" s="380" t="s">
        <v>1101</v>
      </c>
      <c r="B1212" s="378"/>
      <c r="C1212" s="376"/>
      <c r="D1212" s="375" t="str">
        <f t="shared" si="54"/>
        <v/>
      </c>
      <c r="F1212" s="185">
        <v>0</v>
      </c>
      <c r="G1212" s="367">
        <f t="shared" si="55"/>
        <v>0</v>
      </c>
      <c r="I1212" s="185">
        <f t="shared" si="56"/>
        <v>0</v>
      </c>
    </row>
    <row r="1213" ht="36" customHeight="1" spans="1:9">
      <c r="A1213" s="377" t="s">
        <v>1102</v>
      </c>
      <c r="B1213" s="378"/>
      <c r="C1213" s="376"/>
      <c r="D1213" s="375" t="str">
        <f t="shared" si="54"/>
        <v/>
      </c>
      <c r="F1213" s="185">
        <v>0</v>
      </c>
      <c r="G1213" s="367">
        <f t="shared" si="55"/>
        <v>0</v>
      </c>
      <c r="I1213" s="185">
        <f t="shared" si="56"/>
        <v>0</v>
      </c>
    </row>
    <row r="1214" ht="36" customHeight="1" spans="1:9">
      <c r="A1214" s="377" t="s">
        <v>1103</v>
      </c>
      <c r="B1214" s="378"/>
      <c r="C1214" s="376"/>
      <c r="D1214" s="375" t="str">
        <f t="shared" si="54"/>
        <v/>
      </c>
      <c r="F1214" s="185">
        <v>0</v>
      </c>
      <c r="G1214" s="367">
        <f t="shared" si="55"/>
        <v>0</v>
      </c>
      <c r="I1214" s="185">
        <f t="shared" si="56"/>
        <v>0</v>
      </c>
    </row>
    <row r="1215" ht="36" customHeight="1" spans="1:9">
      <c r="A1215" s="377" t="s">
        <v>1104</v>
      </c>
      <c r="B1215" s="378"/>
      <c r="C1215" s="376"/>
      <c r="D1215" s="375" t="str">
        <f t="shared" si="54"/>
        <v/>
      </c>
      <c r="F1215" s="185">
        <v>0</v>
      </c>
      <c r="G1215" s="367">
        <f t="shared" si="55"/>
        <v>0</v>
      </c>
      <c r="I1215" s="185">
        <f t="shared" si="56"/>
        <v>0</v>
      </c>
    </row>
    <row r="1216" ht="36" customHeight="1" spans="1:9">
      <c r="A1216" s="377" t="s">
        <v>1105</v>
      </c>
      <c r="B1216" s="378"/>
      <c r="C1216" s="376"/>
      <c r="D1216" s="375" t="str">
        <f t="shared" si="54"/>
        <v/>
      </c>
      <c r="F1216" s="185">
        <v>0</v>
      </c>
      <c r="G1216" s="367">
        <f t="shared" si="55"/>
        <v>0</v>
      </c>
      <c r="I1216" s="185">
        <f t="shared" si="56"/>
        <v>0</v>
      </c>
    </row>
    <row r="1217" ht="36" customHeight="1" spans="1:9">
      <c r="A1217" s="381" t="s">
        <v>1106</v>
      </c>
      <c r="B1217" s="378"/>
      <c r="C1217" s="376"/>
      <c r="D1217" s="375" t="str">
        <f t="shared" si="54"/>
        <v/>
      </c>
      <c r="F1217" s="185">
        <v>0</v>
      </c>
      <c r="G1217" s="367">
        <f t="shared" si="55"/>
        <v>0</v>
      </c>
      <c r="I1217" s="185">
        <f t="shared" si="56"/>
        <v>0</v>
      </c>
    </row>
    <row r="1218" ht="36" customHeight="1" spans="1:9">
      <c r="A1218" s="377" t="s">
        <v>1107</v>
      </c>
      <c r="B1218" s="378"/>
      <c r="C1218" s="376"/>
      <c r="D1218" s="375" t="str">
        <f t="shared" si="54"/>
        <v/>
      </c>
      <c r="F1218" s="185">
        <v>0</v>
      </c>
      <c r="G1218" s="367">
        <f t="shared" si="55"/>
        <v>0</v>
      </c>
      <c r="I1218" s="185">
        <f t="shared" si="56"/>
        <v>0</v>
      </c>
    </row>
    <row r="1219" ht="36" customHeight="1" spans="1:9">
      <c r="A1219" s="381" t="s">
        <v>1108</v>
      </c>
      <c r="B1219" s="378"/>
      <c r="C1219" s="376"/>
      <c r="D1219" s="375" t="str">
        <f t="shared" si="54"/>
        <v/>
      </c>
      <c r="F1219" s="185">
        <v>0</v>
      </c>
      <c r="G1219" s="367">
        <f t="shared" si="55"/>
        <v>0</v>
      </c>
      <c r="I1219" s="185">
        <f t="shared" si="56"/>
        <v>0</v>
      </c>
    </row>
    <row r="1220" ht="36" customHeight="1" spans="1:9">
      <c r="A1220" s="377" t="s">
        <v>1109</v>
      </c>
      <c r="B1220" s="378"/>
      <c r="C1220" s="376"/>
      <c r="D1220" s="375" t="str">
        <f t="shared" ref="D1220:D1283" si="57">IF(B1220&lt;&gt;0,IF((C1220/B1220-1)&lt;-30%,"",IF((C1220/B1220-1)&gt;150%,"",C1220/B1220-1)),"")</f>
        <v/>
      </c>
      <c r="F1220" s="185">
        <v>0</v>
      </c>
      <c r="G1220" s="367">
        <f t="shared" ref="G1220:G1283" si="58">C1220-F1220</f>
        <v>0</v>
      </c>
      <c r="I1220" s="185">
        <f t="shared" ref="I1220:I1283" si="59">F1220+G1220</f>
        <v>0</v>
      </c>
    </row>
    <row r="1221" ht="36" customHeight="1" spans="1:9">
      <c r="A1221" s="377" t="s">
        <v>1110</v>
      </c>
      <c r="B1221" s="378"/>
      <c r="C1221" s="376"/>
      <c r="D1221" s="375" t="str">
        <f t="shared" si="57"/>
        <v/>
      </c>
      <c r="F1221" s="185">
        <v>0</v>
      </c>
      <c r="G1221" s="367">
        <f t="shared" si="58"/>
        <v>0</v>
      </c>
      <c r="I1221" s="185">
        <f t="shared" si="59"/>
        <v>0</v>
      </c>
    </row>
    <row r="1222" ht="36" customHeight="1" spans="1:9">
      <c r="A1222" s="379" t="s">
        <v>1111</v>
      </c>
      <c r="B1222" s="378"/>
      <c r="C1222" s="376"/>
      <c r="D1222" s="375" t="str">
        <f t="shared" si="57"/>
        <v/>
      </c>
      <c r="F1222" s="185">
        <v>0</v>
      </c>
      <c r="G1222" s="367">
        <f t="shared" si="58"/>
        <v>0</v>
      </c>
      <c r="I1222" s="185">
        <f t="shared" si="59"/>
        <v>0</v>
      </c>
    </row>
    <row r="1223" ht="36" customHeight="1" spans="1:9">
      <c r="A1223" s="372" t="s">
        <v>161</v>
      </c>
      <c r="B1223" s="378">
        <f>SUM(B1224,B1236,B1242,B1248,B1256,B1269,B1273,B1279)</f>
        <v>1008</v>
      </c>
      <c r="C1223" s="376">
        <f>SUM(C1224,C1236,C1242,C1248,C1256,C1269,C1273,C1279)</f>
        <v>2123</v>
      </c>
      <c r="D1223" s="375">
        <f t="shared" si="57"/>
        <v>1.10615079365079</v>
      </c>
      <c r="F1223" s="185">
        <v>0</v>
      </c>
      <c r="G1223" s="367">
        <f t="shared" si="58"/>
        <v>2123</v>
      </c>
      <c r="I1223" s="185">
        <f t="shared" si="59"/>
        <v>2123</v>
      </c>
    </row>
    <row r="1224" ht="36" customHeight="1" spans="1:9">
      <c r="A1224" s="377" t="s">
        <v>1112</v>
      </c>
      <c r="B1224" s="378">
        <f>SUM(B1225:B1235)</f>
        <v>220</v>
      </c>
      <c r="C1224" s="376">
        <f>SUM(C1225:C1235)</f>
        <v>284</v>
      </c>
      <c r="D1224" s="375">
        <f t="shared" si="57"/>
        <v>0.290909090909091</v>
      </c>
      <c r="F1224" s="185">
        <v>0</v>
      </c>
      <c r="G1224" s="367">
        <f t="shared" si="58"/>
        <v>284</v>
      </c>
      <c r="I1224" s="185">
        <f t="shared" si="59"/>
        <v>284</v>
      </c>
    </row>
    <row r="1225" ht="36" customHeight="1" spans="1:9">
      <c r="A1225" s="381" t="s">
        <v>190</v>
      </c>
      <c r="B1225" s="378">
        <v>215</v>
      </c>
      <c r="C1225" s="376">
        <v>269</v>
      </c>
      <c r="D1225" s="375">
        <f t="shared" si="57"/>
        <v>0.251162790697674</v>
      </c>
      <c r="F1225" s="185">
        <v>268.98</v>
      </c>
      <c r="G1225" s="367">
        <f t="shared" si="58"/>
        <v>0.0199999999999818</v>
      </c>
      <c r="H1225" s="185">
        <v>224</v>
      </c>
      <c r="I1225" s="185">
        <f t="shared" si="59"/>
        <v>269</v>
      </c>
    </row>
    <row r="1226" ht="36" customHeight="1" spans="1:9">
      <c r="A1226" s="377" t="s">
        <v>191</v>
      </c>
      <c r="B1226" s="378"/>
      <c r="C1226" s="376"/>
      <c r="D1226" s="375" t="str">
        <f t="shared" si="57"/>
        <v/>
      </c>
      <c r="F1226" s="185">
        <v>0</v>
      </c>
      <c r="G1226" s="367">
        <f t="shared" si="58"/>
        <v>0</v>
      </c>
      <c r="I1226" s="185">
        <f t="shared" si="59"/>
        <v>0</v>
      </c>
    </row>
    <row r="1227" ht="36" customHeight="1" spans="1:9">
      <c r="A1227" s="381" t="s">
        <v>192</v>
      </c>
      <c r="B1227" s="378"/>
      <c r="C1227" s="376"/>
      <c r="D1227" s="375" t="str">
        <f t="shared" si="57"/>
        <v/>
      </c>
      <c r="F1227" s="185">
        <v>0</v>
      </c>
      <c r="G1227" s="367">
        <f t="shared" si="58"/>
        <v>0</v>
      </c>
      <c r="I1227" s="185">
        <f t="shared" si="59"/>
        <v>0</v>
      </c>
    </row>
    <row r="1228" ht="36" customHeight="1" spans="1:9">
      <c r="A1228" s="377" t="s">
        <v>1113</v>
      </c>
      <c r="B1228" s="378"/>
      <c r="C1228" s="376"/>
      <c r="D1228" s="375" t="str">
        <f t="shared" si="57"/>
        <v/>
      </c>
      <c r="F1228" s="185">
        <v>0</v>
      </c>
      <c r="G1228" s="367">
        <f t="shared" si="58"/>
        <v>0</v>
      </c>
      <c r="I1228" s="185">
        <f t="shared" si="59"/>
        <v>0</v>
      </c>
    </row>
    <row r="1229" ht="36" customHeight="1" spans="1:9">
      <c r="A1229" s="377" t="s">
        <v>1114</v>
      </c>
      <c r="B1229" s="378"/>
      <c r="C1229" s="376"/>
      <c r="D1229" s="375" t="str">
        <f t="shared" si="57"/>
        <v/>
      </c>
      <c r="F1229" s="185">
        <v>0</v>
      </c>
      <c r="G1229" s="367">
        <f t="shared" si="58"/>
        <v>0</v>
      </c>
      <c r="I1229" s="185">
        <f t="shared" si="59"/>
        <v>0</v>
      </c>
    </row>
    <row r="1230" ht="36" customHeight="1" spans="1:9">
      <c r="A1230" s="377" t="s">
        <v>1115</v>
      </c>
      <c r="B1230" s="378">
        <v>5</v>
      </c>
      <c r="C1230" s="376">
        <v>15</v>
      </c>
      <c r="D1230" s="375" t="str">
        <f t="shared" si="57"/>
        <v/>
      </c>
      <c r="F1230" s="185">
        <v>5</v>
      </c>
      <c r="G1230" s="367">
        <f t="shared" si="58"/>
        <v>10</v>
      </c>
      <c r="H1230" s="185">
        <v>224</v>
      </c>
      <c r="I1230" s="185">
        <f t="shared" si="59"/>
        <v>15</v>
      </c>
    </row>
    <row r="1231" ht="36" customHeight="1" spans="1:9">
      <c r="A1231" s="377" t="s">
        <v>1116</v>
      </c>
      <c r="B1231" s="378"/>
      <c r="C1231" s="376"/>
      <c r="D1231" s="375" t="str">
        <f t="shared" si="57"/>
        <v/>
      </c>
      <c r="F1231" s="185">
        <v>0</v>
      </c>
      <c r="G1231" s="367">
        <f t="shared" si="58"/>
        <v>0</v>
      </c>
      <c r="I1231" s="185">
        <f t="shared" si="59"/>
        <v>0</v>
      </c>
    </row>
    <row r="1232" ht="36" customHeight="1" spans="1:9">
      <c r="A1232" s="377" t="s">
        <v>1117</v>
      </c>
      <c r="B1232" s="378"/>
      <c r="C1232" s="376"/>
      <c r="D1232" s="375" t="str">
        <f t="shared" si="57"/>
        <v/>
      </c>
      <c r="F1232" s="185">
        <v>0</v>
      </c>
      <c r="G1232" s="367">
        <f t="shared" si="58"/>
        <v>0</v>
      </c>
      <c r="I1232" s="185">
        <f t="shared" si="59"/>
        <v>0</v>
      </c>
    </row>
    <row r="1233" ht="36" customHeight="1" spans="1:9">
      <c r="A1233" s="377" t="s">
        <v>1118</v>
      </c>
      <c r="B1233" s="378"/>
      <c r="C1233" s="376"/>
      <c r="D1233" s="375" t="str">
        <f t="shared" si="57"/>
        <v/>
      </c>
      <c r="F1233" s="185">
        <v>0</v>
      </c>
      <c r="G1233" s="367">
        <f t="shared" si="58"/>
        <v>0</v>
      </c>
      <c r="I1233" s="185">
        <f t="shared" si="59"/>
        <v>0</v>
      </c>
    </row>
    <row r="1234" ht="36" customHeight="1" spans="1:9">
      <c r="A1234" s="377" t="s">
        <v>199</v>
      </c>
      <c r="B1234" s="378"/>
      <c r="C1234" s="376"/>
      <c r="D1234" s="375" t="str">
        <f t="shared" si="57"/>
        <v/>
      </c>
      <c r="F1234" s="185">
        <v>0</v>
      </c>
      <c r="G1234" s="367">
        <f t="shared" si="58"/>
        <v>0</v>
      </c>
      <c r="I1234" s="185">
        <f t="shared" si="59"/>
        <v>0</v>
      </c>
    </row>
    <row r="1235" ht="36" customHeight="1" spans="1:9">
      <c r="A1235" s="379" t="s">
        <v>1119</v>
      </c>
      <c r="B1235" s="378"/>
      <c r="C1235" s="376"/>
      <c r="D1235" s="375" t="str">
        <f t="shared" si="57"/>
        <v/>
      </c>
      <c r="F1235" s="185">
        <v>0</v>
      </c>
      <c r="G1235" s="367">
        <f t="shared" si="58"/>
        <v>0</v>
      </c>
      <c r="I1235" s="185">
        <f t="shared" si="59"/>
        <v>0</v>
      </c>
    </row>
    <row r="1236" ht="36" customHeight="1" spans="1:9">
      <c r="A1236" s="372" t="s">
        <v>1120</v>
      </c>
      <c r="B1236" s="378">
        <f>SUM(B1237:B1241)</f>
        <v>432</v>
      </c>
      <c r="C1236" s="376">
        <f>SUM(C1237:C1241)</f>
        <v>399</v>
      </c>
      <c r="D1236" s="375">
        <f t="shared" si="57"/>
        <v>-0.0763888888888888</v>
      </c>
      <c r="F1236" s="185">
        <v>0</v>
      </c>
      <c r="G1236" s="367">
        <f t="shared" si="58"/>
        <v>399</v>
      </c>
      <c r="I1236" s="185">
        <f t="shared" si="59"/>
        <v>399</v>
      </c>
    </row>
    <row r="1237" ht="36" customHeight="1" spans="1:9">
      <c r="A1237" s="377" t="s">
        <v>190</v>
      </c>
      <c r="B1237" s="378">
        <v>399</v>
      </c>
      <c r="C1237" s="376">
        <v>399</v>
      </c>
      <c r="D1237" s="375">
        <f t="shared" si="57"/>
        <v>0</v>
      </c>
      <c r="F1237" s="185">
        <v>399.06</v>
      </c>
      <c r="G1237" s="367">
        <f t="shared" si="58"/>
        <v>-0.0600000000000023</v>
      </c>
      <c r="H1237" s="185">
        <v>224</v>
      </c>
      <c r="I1237" s="185">
        <f t="shared" si="59"/>
        <v>399</v>
      </c>
    </row>
    <row r="1238" ht="36" customHeight="1" spans="1:9">
      <c r="A1238" s="377" t="s">
        <v>191</v>
      </c>
      <c r="B1238" s="378"/>
      <c r="C1238" s="376"/>
      <c r="D1238" s="375" t="str">
        <f t="shared" si="57"/>
        <v/>
      </c>
      <c r="F1238" s="185">
        <v>0</v>
      </c>
      <c r="G1238" s="367">
        <f t="shared" si="58"/>
        <v>0</v>
      </c>
      <c r="I1238" s="185">
        <f t="shared" si="59"/>
        <v>0</v>
      </c>
    </row>
    <row r="1239" ht="36" customHeight="1" spans="1:9">
      <c r="A1239" s="377" t="s">
        <v>192</v>
      </c>
      <c r="B1239" s="378"/>
      <c r="C1239" s="376"/>
      <c r="D1239" s="375" t="str">
        <f t="shared" si="57"/>
        <v/>
      </c>
      <c r="F1239" s="185">
        <v>0</v>
      </c>
      <c r="G1239" s="367">
        <f t="shared" si="58"/>
        <v>0</v>
      </c>
      <c r="I1239" s="185">
        <f t="shared" si="59"/>
        <v>0</v>
      </c>
    </row>
    <row r="1240" ht="36" customHeight="1" spans="1:9">
      <c r="A1240" s="377" t="s">
        <v>1121</v>
      </c>
      <c r="B1240" s="378"/>
      <c r="C1240" s="376"/>
      <c r="D1240" s="375" t="str">
        <f t="shared" si="57"/>
        <v/>
      </c>
      <c r="F1240" s="185">
        <v>0</v>
      </c>
      <c r="G1240" s="367">
        <f t="shared" si="58"/>
        <v>0</v>
      </c>
      <c r="I1240" s="185">
        <f t="shared" si="59"/>
        <v>0</v>
      </c>
    </row>
    <row r="1241" ht="36" customHeight="1" spans="1:9">
      <c r="A1241" s="379" t="s">
        <v>1122</v>
      </c>
      <c r="B1241" s="378">
        <v>33</v>
      </c>
      <c r="C1241" s="376"/>
      <c r="D1241" s="375" t="str">
        <f t="shared" si="57"/>
        <v/>
      </c>
      <c r="F1241" s="185">
        <v>0</v>
      </c>
      <c r="G1241" s="367">
        <f t="shared" si="58"/>
        <v>0</v>
      </c>
      <c r="I1241" s="185">
        <f t="shared" si="59"/>
        <v>0</v>
      </c>
    </row>
    <row r="1242" ht="36" customHeight="1" spans="1:9">
      <c r="A1242" s="372" t="s">
        <v>1123</v>
      </c>
      <c r="B1242" s="378">
        <f>SUM(B1243:B1247)</f>
        <v>0</v>
      </c>
      <c r="C1242" s="376">
        <f>SUM(C1243:C1247)</f>
        <v>0</v>
      </c>
      <c r="D1242" s="375" t="str">
        <f t="shared" si="57"/>
        <v/>
      </c>
      <c r="F1242" s="185">
        <v>0</v>
      </c>
      <c r="G1242" s="367">
        <f t="shared" si="58"/>
        <v>0</v>
      </c>
      <c r="I1242" s="185">
        <f t="shared" si="59"/>
        <v>0</v>
      </c>
    </row>
    <row r="1243" ht="36" customHeight="1" spans="1:9">
      <c r="A1243" s="380" t="s">
        <v>190</v>
      </c>
      <c r="B1243" s="378"/>
      <c r="C1243" s="376"/>
      <c r="D1243" s="375" t="str">
        <f t="shared" si="57"/>
        <v/>
      </c>
      <c r="F1243" s="185">
        <v>0</v>
      </c>
      <c r="G1243" s="367">
        <f t="shared" si="58"/>
        <v>0</v>
      </c>
      <c r="I1243" s="185">
        <f t="shared" si="59"/>
        <v>0</v>
      </c>
    </row>
    <row r="1244" ht="36" customHeight="1" spans="1:9">
      <c r="A1244" s="377" t="s">
        <v>191</v>
      </c>
      <c r="B1244" s="378"/>
      <c r="C1244" s="376"/>
      <c r="D1244" s="375" t="str">
        <f t="shared" si="57"/>
        <v/>
      </c>
      <c r="F1244" s="185">
        <v>0</v>
      </c>
      <c r="G1244" s="367">
        <f t="shared" si="58"/>
        <v>0</v>
      </c>
      <c r="I1244" s="185">
        <f t="shared" si="59"/>
        <v>0</v>
      </c>
    </row>
    <row r="1245" ht="36" customHeight="1" spans="1:9">
      <c r="A1245" s="377" t="s">
        <v>192</v>
      </c>
      <c r="B1245" s="378"/>
      <c r="C1245" s="376"/>
      <c r="D1245" s="375" t="str">
        <f t="shared" si="57"/>
        <v/>
      </c>
      <c r="F1245" s="185">
        <v>0</v>
      </c>
      <c r="G1245" s="367">
        <f t="shared" si="58"/>
        <v>0</v>
      </c>
      <c r="I1245" s="185">
        <f t="shared" si="59"/>
        <v>0</v>
      </c>
    </row>
    <row r="1246" ht="36" customHeight="1" spans="1:9">
      <c r="A1246" s="377" t="s">
        <v>1124</v>
      </c>
      <c r="B1246" s="378"/>
      <c r="C1246" s="376"/>
      <c r="D1246" s="375" t="str">
        <f t="shared" si="57"/>
        <v/>
      </c>
      <c r="F1246" s="185">
        <v>0</v>
      </c>
      <c r="G1246" s="367">
        <f t="shared" si="58"/>
        <v>0</v>
      </c>
      <c r="I1246" s="185">
        <f t="shared" si="59"/>
        <v>0</v>
      </c>
    </row>
    <row r="1247" ht="36" customHeight="1" spans="1:9">
      <c r="A1247" s="377" t="s">
        <v>1125</v>
      </c>
      <c r="B1247" s="378"/>
      <c r="C1247" s="376"/>
      <c r="D1247" s="375" t="str">
        <f t="shared" si="57"/>
        <v/>
      </c>
      <c r="F1247" s="185">
        <v>0</v>
      </c>
      <c r="G1247" s="367">
        <f t="shared" si="58"/>
        <v>0</v>
      </c>
      <c r="I1247" s="185">
        <f t="shared" si="59"/>
        <v>0</v>
      </c>
    </row>
    <row r="1248" ht="36" customHeight="1" spans="1:9">
      <c r="A1248" s="372" t="s">
        <v>1126</v>
      </c>
      <c r="B1248" s="378">
        <f>SUM(B1249:B1255)</f>
        <v>0</v>
      </c>
      <c r="C1248" s="376">
        <f>SUM(C1249:C1255)</f>
        <v>0</v>
      </c>
      <c r="D1248" s="375" t="str">
        <f t="shared" si="57"/>
        <v/>
      </c>
      <c r="F1248" s="185">
        <v>0</v>
      </c>
      <c r="G1248" s="367">
        <f t="shared" si="58"/>
        <v>0</v>
      </c>
      <c r="I1248" s="185">
        <f t="shared" si="59"/>
        <v>0</v>
      </c>
    </row>
    <row r="1249" ht="36" customHeight="1" spans="1:9">
      <c r="A1249" s="377" t="s">
        <v>190</v>
      </c>
      <c r="B1249" s="378"/>
      <c r="C1249" s="376"/>
      <c r="D1249" s="375" t="str">
        <f t="shared" si="57"/>
        <v/>
      </c>
      <c r="F1249" s="185">
        <v>0</v>
      </c>
      <c r="G1249" s="367">
        <f t="shared" si="58"/>
        <v>0</v>
      </c>
      <c r="I1249" s="185">
        <f t="shared" si="59"/>
        <v>0</v>
      </c>
    </row>
    <row r="1250" ht="36" customHeight="1" spans="1:9">
      <c r="A1250" s="377" t="s">
        <v>191</v>
      </c>
      <c r="B1250" s="378"/>
      <c r="C1250" s="376"/>
      <c r="D1250" s="375" t="str">
        <f t="shared" si="57"/>
        <v/>
      </c>
      <c r="F1250" s="185">
        <v>0</v>
      </c>
      <c r="G1250" s="367">
        <f t="shared" si="58"/>
        <v>0</v>
      </c>
      <c r="I1250" s="185">
        <f t="shared" si="59"/>
        <v>0</v>
      </c>
    </row>
    <row r="1251" ht="36" customHeight="1" spans="1:9">
      <c r="A1251" s="377" t="s">
        <v>192</v>
      </c>
      <c r="B1251" s="378"/>
      <c r="C1251" s="376"/>
      <c r="D1251" s="375" t="str">
        <f t="shared" si="57"/>
        <v/>
      </c>
      <c r="F1251" s="185">
        <v>0</v>
      </c>
      <c r="G1251" s="367">
        <f t="shared" si="58"/>
        <v>0</v>
      </c>
      <c r="I1251" s="185">
        <f t="shared" si="59"/>
        <v>0</v>
      </c>
    </row>
    <row r="1252" ht="36" customHeight="1" spans="1:9">
      <c r="A1252" s="377" t="s">
        <v>1127</v>
      </c>
      <c r="B1252" s="378"/>
      <c r="C1252" s="376"/>
      <c r="D1252" s="375" t="str">
        <f t="shared" si="57"/>
        <v/>
      </c>
      <c r="F1252" s="185">
        <v>0</v>
      </c>
      <c r="G1252" s="367">
        <f t="shared" si="58"/>
        <v>0</v>
      </c>
      <c r="I1252" s="185">
        <f t="shared" si="59"/>
        <v>0</v>
      </c>
    </row>
    <row r="1253" ht="36" customHeight="1" spans="1:9">
      <c r="A1253" s="377" t="s">
        <v>1128</v>
      </c>
      <c r="B1253" s="378"/>
      <c r="C1253" s="376"/>
      <c r="D1253" s="375" t="str">
        <f t="shared" si="57"/>
        <v/>
      </c>
      <c r="F1253" s="185">
        <v>0</v>
      </c>
      <c r="G1253" s="367">
        <f t="shared" si="58"/>
        <v>0</v>
      </c>
      <c r="I1253" s="185">
        <f t="shared" si="59"/>
        <v>0</v>
      </c>
    </row>
    <row r="1254" ht="36" customHeight="1" spans="1:9">
      <c r="A1254" s="377" t="s">
        <v>199</v>
      </c>
      <c r="B1254" s="378"/>
      <c r="C1254" s="376"/>
      <c r="D1254" s="375" t="str">
        <f t="shared" si="57"/>
        <v/>
      </c>
      <c r="F1254" s="185">
        <v>0</v>
      </c>
      <c r="G1254" s="367">
        <f t="shared" si="58"/>
        <v>0</v>
      </c>
      <c r="I1254" s="185">
        <f t="shared" si="59"/>
        <v>0</v>
      </c>
    </row>
    <row r="1255" ht="36" customHeight="1" spans="1:9">
      <c r="A1255" s="379" t="s">
        <v>1129</v>
      </c>
      <c r="B1255" s="378"/>
      <c r="C1255" s="376"/>
      <c r="D1255" s="375" t="str">
        <f t="shared" si="57"/>
        <v/>
      </c>
      <c r="F1255" s="185">
        <v>0</v>
      </c>
      <c r="G1255" s="367">
        <f t="shared" si="58"/>
        <v>0</v>
      </c>
      <c r="I1255" s="185">
        <f t="shared" si="59"/>
        <v>0</v>
      </c>
    </row>
    <row r="1256" ht="36" customHeight="1" spans="1:9">
      <c r="A1256" s="372" t="s">
        <v>1130</v>
      </c>
      <c r="B1256" s="378">
        <f>SUM(B1257:B1268)</f>
        <v>47</v>
      </c>
      <c r="C1256" s="376">
        <f>SUM(C1257:C1268)</f>
        <v>48</v>
      </c>
      <c r="D1256" s="375">
        <f t="shared" si="57"/>
        <v>0.0212765957446808</v>
      </c>
      <c r="F1256" s="185">
        <v>0</v>
      </c>
      <c r="G1256" s="367">
        <f t="shared" si="58"/>
        <v>48</v>
      </c>
      <c r="I1256" s="185">
        <f t="shared" si="59"/>
        <v>48</v>
      </c>
    </row>
    <row r="1257" ht="36" customHeight="1" spans="1:9">
      <c r="A1257" s="377" t="s">
        <v>190</v>
      </c>
      <c r="B1257" s="378">
        <v>47</v>
      </c>
      <c r="C1257" s="376">
        <v>3</v>
      </c>
      <c r="D1257" s="375" t="str">
        <f t="shared" si="57"/>
        <v/>
      </c>
      <c r="F1257" s="185">
        <v>2.64</v>
      </c>
      <c r="G1257" s="367">
        <f t="shared" si="58"/>
        <v>0.36</v>
      </c>
      <c r="H1257" s="185">
        <v>224</v>
      </c>
      <c r="I1257" s="185">
        <f t="shared" si="59"/>
        <v>3</v>
      </c>
    </row>
    <row r="1258" ht="36" customHeight="1" spans="1:9">
      <c r="A1258" s="377" t="s">
        <v>191</v>
      </c>
      <c r="B1258" s="378"/>
      <c r="C1258" s="376"/>
      <c r="D1258" s="375" t="str">
        <f t="shared" si="57"/>
        <v/>
      </c>
      <c r="F1258" s="185">
        <v>0</v>
      </c>
      <c r="G1258" s="367">
        <f t="shared" si="58"/>
        <v>0</v>
      </c>
      <c r="I1258" s="185">
        <f t="shared" si="59"/>
        <v>0</v>
      </c>
    </row>
    <row r="1259" ht="36" customHeight="1" spans="1:9">
      <c r="A1259" s="381" t="s">
        <v>192</v>
      </c>
      <c r="B1259" s="378"/>
      <c r="C1259" s="376"/>
      <c r="D1259" s="375" t="str">
        <f t="shared" si="57"/>
        <v/>
      </c>
      <c r="F1259" s="185">
        <v>0</v>
      </c>
      <c r="G1259" s="367">
        <f t="shared" si="58"/>
        <v>0</v>
      </c>
      <c r="I1259" s="185">
        <f t="shared" si="59"/>
        <v>0</v>
      </c>
    </row>
    <row r="1260" ht="36" customHeight="1" spans="1:9">
      <c r="A1260" s="381" t="s">
        <v>1131</v>
      </c>
      <c r="B1260" s="378"/>
      <c r="C1260" s="376"/>
      <c r="D1260" s="375" t="str">
        <f t="shared" si="57"/>
        <v/>
      </c>
      <c r="F1260" s="185">
        <v>0</v>
      </c>
      <c r="G1260" s="367">
        <f t="shared" si="58"/>
        <v>0</v>
      </c>
      <c r="I1260" s="185">
        <f t="shared" si="59"/>
        <v>0</v>
      </c>
    </row>
    <row r="1261" ht="36" customHeight="1" spans="1:9">
      <c r="A1261" s="381" t="s">
        <v>1132</v>
      </c>
      <c r="B1261" s="378"/>
      <c r="C1261" s="376">
        <v>5</v>
      </c>
      <c r="D1261" s="375" t="str">
        <f t="shared" si="57"/>
        <v/>
      </c>
      <c r="F1261" s="185">
        <v>3</v>
      </c>
      <c r="G1261" s="367">
        <f t="shared" si="58"/>
        <v>2</v>
      </c>
      <c r="H1261" s="185">
        <v>224</v>
      </c>
      <c r="I1261" s="185">
        <f t="shared" si="59"/>
        <v>5</v>
      </c>
    </row>
    <row r="1262" ht="36" customHeight="1" spans="1:9">
      <c r="A1262" s="381" t="s">
        <v>1133</v>
      </c>
      <c r="B1262" s="378"/>
      <c r="C1262" s="376"/>
      <c r="D1262" s="375" t="str">
        <f t="shared" si="57"/>
        <v/>
      </c>
      <c r="F1262" s="185">
        <v>0</v>
      </c>
      <c r="G1262" s="367">
        <f t="shared" si="58"/>
        <v>0</v>
      </c>
      <c r="I1262" s="185">
        <f t="shared" si="59"/>
        <v>0</v>
      </c>
    </row>
    <row r="1263" ht="36" customHeight="1" spans="1:9">
      <c r="A1263" s="381" t="s">
        <v>1134</v>
      </c>
      <c r="B1263" s="378"/>
      <c r="C1263" s="376"/>
      <c r="D1263" s="375" t="str">
        <f t="shared" si="57"/>
        <v/>
      </c>
      <c r="F1263" s="185">
        <v>0</v>
      </c>
      <c r="G1263" s="367">
        <f t="shared" si="58"/>
        <v>0</v>
      </c>
      <c r="I1263" s="185">
        <f t="shared" si="59"/>
        <v>0</v>
      </c>
    </row>
    <row r="1264" ht="36" customHeight="1" spans="1:9">
      <c r="A1264" s="381" t="s">
        <v>1135</v>
      </c>
      <c r="B1264" s="378"/>
      <c r="C1264" s="376"/>
      <c r="D1264" s="375" t="str">
        <f t="shared" si="57"/>
        <v/>
      </c>
      <c r="F1264" s="185">
        <v>0</v>
      </c>
      <c r="G1264" s="367">
        <f t="shared" si="58"/>
        <v>0</v>
      </c>
      <c r="I1264" s="185">
        <f t="shared" si="59"/>
        <v>0</v>
      </c>
    </row>
    <row r="1265" ht="36" customHeight="1" spans="1:9">
      <c r="A1265" s="381" t="s">
        <v>1136</v>
      </c>
      <c r="B1265" s="378"/>
      <c r="C1265" s="376"/>
      <c r="D1265" s="375" t="str">
        <f t="shared" si="57"/>
        <v/>
      </c>
      <c r="F1265" s="185">
        <v>0</v>
      </c>
      <c r="G1265" s="367">
        <f t="shared" si="58"/>
        <v>0</v>
      </c>
      <c r="I1265" s="185">
        <f t="shared" si="59"/>
        <v>0</v>
      </c>
    </row>
    <row r="1266" ht="36" customHeight="1" spans="1:9">
      <c r="A1266" s="377" t="s">
        <v>1137</v>
      </c>
      <c r="B1266" s="378"/>
      <c r="C1266" s="376"/>
      <c r="D1266" s="375" t="str">
        <f t="shared" si="57"/>
        <v/>
      </c>
      <c r="F1266" s="185">
        <v>0</v>
      </c>
      <c r="G1266" s="367">
        <f t="shared" si="58"/>
        <v>0</v>
      </c>
      <c r="I1266" s="185">
        <f t="shared" si="59"/>
        <v>0</v>
      </c>
    </row>
    <row r="1267" ht="36" customHeight="1" spans="1:9">
      <c r="A1267" s="377" t="s">
        <v>1138</v>
      </c>
      <c r="B1267" s="378"/>
      <c r="C1267" s="376">
        <v>40</v>
      </c>
      <c r="D1267" s="375" t="str">
        <f t="shared" si="57"/>
        <v/>
      </c>
      <c r="F1267" s="185">
        <v>40.43</v>
      </c>
      <c r="G1267" s="367">
        <f t="shared" si="58"/>
        <v>-0.43</v>
      </c>
      <c r="H1267" s="185">
        <v>224</v>
      </c>
      <c r="I1267" s="185">
        <f t="shared" si="59"/>
        <v>40</v>
      </c>
    </row>
    <row r="1268" ht="36" customHeight="1" spans="1:9">
      <c r="A1268" s="384" t="s">
        <v>1139</v>
      </c>
      <c r="B1268" s="378"/>
      <c r="C1268" s="376"/>
      <c r="D1268" s="375" t="str">
        <f t="shared" si="57"/>
        <v/>
      </c>
      <c r="F1268" s="185">
        <v>0</v>
      </c>
      <c r="G1268" s="367">
        <f t="shared" si="58"/>
        <v>0</v>
      </c>
      <c r="I1268" s="185">
        <f t="shared" si="59"/>
        <v>0</v>
      </c>
    </row>
    <row r="1269" ht="36" customHeight="1" spans="1:9">
      <c r="A1269" s="372" t="s">
        <v>1140</v>
      </c>
      <c r="B1269" s="378">
        <f>SUM(B1270:B1272)</f>
        <v>309</v>
      </c>
      <c r="C1269" s="376">
        <f>SUM(C1270:C1272)</f>
        <v>1360</v>
      </c>
      <c r="D1269" s="375" t="str">
        <f t="shared" si="57"/>
        <v/>
      </c>
      <c r="F1269" s="185">
        <v>0</v>
      </c>
      <c r="G1269" s="367">
        <f t="shared" si="58"/>
        <v>1360</v>
      </c>
      <c r="I1269" s="185">
        <f t="shared" si="59"/>
        <v>1360</v>
      </c>
    </row>
    <row r="1270" ht="36" customHeight="1" spans="1:9">
      <c r="A1270" s="381" t="s">
        <v>1141</v>
      </c>
      <c r="B1270" s="378">
        <v>309</v>
      </c>
      <c r="C1270" s="376">
        <v>1360</v>
      </c>
      <c r="D1270" s="375" t="str">
        <f t="shared" si="57"/>
        <v/>
      </c>
      <c r="F1270" s="185">
        <v>0</v>
      </c>
      <c r="G1270" s="367">
        <f t="shared" si="58"/>
        <v>1360</v>
      </c>
      <c r="H1270" s="185">
        <v>224</v>
      </c>
      <c r="I1270" s="185">
        <f t="shared" si="59"/>
        <v>1360</v>
      </c>
    </row>
    <row r="1271" ht="36" customHeight="1" spans="1:9">
      <c r="A1271" s="381" t="s">
        <v>1142</v>
      </c>
      <c r="B1271" s="378"/>
      <c r="C1271" s="376"/>
      <c r="D1271" s="375" t="str">
        <f t="shared" si="57"/>
        <v/>
      </c>
      <c r="F1271" s="185">
        <v>0</v>
      </c>
      <c r="G1271" s="367">
        <f t="shared" si="58"/>
        <v>0</v>
      </c>
      <c r="I1271" s="185">
        <f t="shared" si="59"/>
        <v>0</v>
      </c>
    </row>
    <row r="1272" ht="36" customHeight="1" spans="1:9">
      <c r="A1272" s="384" t="s">
        <v>1143</v>
      </c>
      <c r="B1272" s="378"/>
      <c r="C1272" s="376"/>
      <c r="D1272" s="375" t="str">
        <f t="shared" si="57"/>
        <v/>
      </c>
      <c r="F1272" s="185">
        <v>0</v>
      </c>
      <c r="G1272" s="367">
        <f t="shared" si="58"/>
        <v>0</v>
      </c>
      <c r="I1272" s="185">
        <f t="shared" si="59"/>
        <v>0</v>
      </c>
    </row>
    <row r="1273" ht="36" customHeight="1" spans="1:9">
      <c r="A1273" s="382" t="s">
        <v>1144</v>
      </c>
      <c r="B1273" s="378">
        <f>SUM(B1274:B1278)</f>
        <v>0</v>
      </c>
      <c r="C1273" s="376">
        <f>SUM(C1274:C1278)</f>
        <v>20</v>
      </c>
      <c r="D1273" s="375" t="str">
        <f t="shared" si="57"/>
        <v/>
      </c>
      <c r="F1273" s="185">
        <v>0</v>
      </c>
      <c r="G1273" s="367">
        <f t="shared" si="58"/>
        <v>20</v>
      </c>
      <c r="I1273" s="185">
        <f t="shared" si="59"/>
        <v>20</v>
      </c>
    </row>
    <row r="1274" ht="36" customHeight="1" spans="1:9">
      <c r="A1274" s="385" t="s">
        <v>1145</v>
      </c>
      <c r="B1274" s="378"/>
      <c r="C1274" s="376">
        <v>0</v>
      </c>
      <c r="D1274" s="375" t="str">
        <f t="shared" si="57"/>
        <v/>
      </c>
      <c r="F1274" s="185">
        <v>0</v>
      </c>
      <c r="G1274" s="367">
        <f t="shared" si="58"/>
        <v>0</v>
      </c>
      <c r="I1274" s="185">
        <f t="shared" si="59"/>
        <v>0</v>
      </c>
    </row>
    <row r="1275" ht="36" customHeight="1" spans="1:9">
      <c r="A1275" s="381" t="s">
        <v>1146</v>
      </c>
      <c r="B1275" s="378"/>
      <c r="C1275" s="376">
        <v>20</v>
      </c>
      <c r="D1275" s="375" t="str">
        <f t="shared" si="57"/>
        <v/>
      </c>
      <c r="F1275" s="185">
        <v>0</v>
      </c>
      <c r="G1275" s="367">
        <f t="shared" si="58"/>
        <v>20</v>
      </c>
      <c r="H1275" s="185">
        <v>224</v>
      </c>
      <c r="I1275" s="185">
        <f t="shared" si="59"/>
        <v>20</v>
      </c>
    </row>
    <row r="1276" ht="36" customHeight="1" spans="1:9">
      <c r="A1276" s="377" t="s">
        <v>1147</v>
      </c>
      <c r="B1276" s="378"/>
      <c r="C1276" s="376"/>
      <c r="D1276" s="375" t="str">
        <f t="shared" si="57"/>
        <v/>
      </c>
      <c r="F1276" s="185">
        <v>0</v>
      </c>
      <c r="G1276" s="367">
        <f t="shared" si="58"/>
        <v>0</v>
      </c>
      <c r="I1276" s="185">
        <f t="shared" si="59"/>
        <v>0</v>
      </c>
    </row>
    <row r="1277" ht="36" customHeight="1" spans="1:9">
      <c r="A1277" s="377" t="s">
        <v>1148</v>
      </c>
      <c r="B1277" s="378"/>
      <c r="C1277" s="376"/>
      <c r="D1277" s="375" t="str">
        <f t="shared" si="57"/>
        <v/>
      </c>
      <c r="F1277" s="185">
        <v>0</v>
      </c>
      <c r="G1277" s="367">
        <f t="shared" si="58"/>
        <v>0</v>
      </c>
      <c r="I1277" s="185">
        <f t="shared" si="59"/>
        <v>0</v>
      </c>
    </row>
    <row r="1278" ht="36" customHeight="1" spans="1:9">
      <c r="A1278" s="377" t="s">
        <v>1149</v>
      </c>
      <c r="B1278" s="378"/>
      <c r="C1278" s="376"/>
      <c r="D1278" s="375" t="str">
        <f t="shared" si="57"/>
        <v/>
      </c>
      <c r="F1278" s="185">
        <v>0</v>
      </c>
      <c r="G1278" s="367">
        <f t="shared" si="58"/>
        <v>0</v>
      </c>
      <c r="I1278" s="185">
        <f t="shared" si="59"/>
        <v>0</v>
      </c>
    </row>
    <row r="1279" ht="36" customHeight="1" spans="1:9">
      <c r="A1279" s="379" t="s">
        <v>1150</v>
      </c>
      <c r="B1279" s="378"/>
      <c r="C1279" s="376">
        <v>12</v>
      </c>
      <c r="D1279" s="375" t="str">
        <f t="shared" si="57"/>
        <v/>
      </c>
      <c r="F1279" s="185">
        <v>0</v>
      </c>
      <c r="G1279" s="367">
        <f t="shared" si="58"/>
        <v>12</v>
      </c>
      <c r="H1279" s="185">
        <v>224</v>
      </c>
      <c r="I1279" s="185">
        <f t="shared" si="59"/>
        <v>12</v>
      </c>
    </row>
    <row r="1280" ht="36" customHeight="1" spans="1:9">
      <c r="A1280" s="372" t="s">
        <v>162</v>
      </c>
      <c r="B1280" s="378">
        <v>3500</v>
      </c>
      <c r="C1280" s="376">
        <v>3650</v>
      </c>
      <c r="D1280" s="375">
        <f t="shared" si="57"/>
        <v>0.0428571428571429</v>
      </c>
      <c r="F1280" s="185">
        <v>3600</v>
      </c>
      <c r="G1280" s="367">
        <f t="shared" si="58"/>
        <v>50</v>
      </c>
      <c r="H1280" s="185">
        <v>227</v>
      </c>
      <c r="I1280" s="185">
        <f t="shared" si="59"/>
        <v>3650</v>
      </c>
    </row>
    <row r="1281" ht="36" customHeight="1" spans="1:9">
      <c r="A1281" s="394" t="s">
        <v>1151</v>
      </c>
      <c r="B1281" s="378">
        <f>B1282</f>
        <v>0</v>
      </c>
      <c r="C1281" s="376">
        <f>C1282</f>
        <v>0</v>
      </c>
      <c r="D1281" s="375" t="str">
        <f t="shared" si="57"/>
        <v/>
      </c>
      <c r="F1281" s="185">
        <v>0</v>
      </c>
      <c r="G1281" s="367">
        <f t="shared" si="58"/>
        <v>0</v>
      </c>
      <c r="I1281" s="185">
        <f t="shared" si="59"/>
        <v>0</v>
      </c>
    </row>
    <row r="1282" ht="36" customHeight="1" spans="1:9">
      <c r="A1282" s="377" t="s">
        <v>1152</v>
      </c>
      <c r="B1282" s="378">
        <f>SUM(B1283:B1286)</f>
        <v>0</v>
      </c>
      <c r="C1282" s="376">
        <f>SUM(C1283:C1286)</f>
        <v>0</v>
      </c>
      <c r="D1282" s="375" t="str">
        <f t="shared" si="57"/>
        <v/>
      </c>
      <c r="F1282" s="185">
        <v>0</v>
      </c>
      <c r="G1282" s="367">
        <f t="shared" si="58"/>
        <v>0</v>
      </c>
      <c r="I1282" s="185">
        <f t="shared" si="59"/>
        <v>0</v>
      </c>
    </row>
    <row r="1283" ht="36" customHeight="1" spans="1:9">
      <c r="A1283" s="381" t="s">
        <v>1153</v>
      </c>
      <c r="B1283" s="378"/>
      <c r="C1283" s="376"/>
      <c r="D1283" s="375" t="str">
        <f t="shared" si="57"/>
        <v/>
      </c>
      <c r="F1283" s="185">
        <v>0</v>
      </c>
      <c r="G1283" s="367">
        <f t="shared" si="58"/>
        <v>0</v>
      </c>
      <c r="I1283" s="185">
        <f t="shared" si="59"/>
        <v>0</v>
      </c>
    </row>
    <row r="1284" ht="36" customHeight="1" spans="1:9">
      <c r="A1284" s="377" t="s">
        <v>1154</v>
      </c>
      <c r="B1284" s="378"/>
      <c r="C1284" s="376"/>
      <c r="D1284" s="375" t="str">
        <f t="shared" ref="D1284:D1297" si="60">IF(B1284&lt;&gt;0,IF((C1284/B1284-1)&lt;-30%,"",IF((C1284/B1284-1)&gt;150%,"",C1284/B1284-1)),"")</f>
        <v/>
      </c>
      <c r="F1284" s="185">
        <v>0</v>
      </c>
      <c r="G1284" s="367">
        <f t="shared" ref="G1284:G1299" si="61">C1284-F1284</f>
        <v>0</v>
      </c>
      <c r="I1284" s="185">
        <f t="shared" ref="I1284:I1300" si="62">F1284+G1284</f>
        <v>0</v>
      </c>
    </row>
    <row r="1285" ht="36" customHeight="1" spans="1:9">
      <c r="A1285" s="377" t="s">
        <v>1155</v>
      </c>
      <c r="B1285" s="378"/>
      <c r="C1285" s="376"/>
      <c r="D1285" s="375" t="str">
        <f t="shared" si="60"/>
        <v/>
      </c>
      <c r="F1285" s="185">
        <v>0</v>
      </c>
      <c r="G1285" s="367">
        <f t="shared" si="61"/>
        <v>0</v>
      </c>
      <c r="I1285" s="185">
        <f t="shared" si="62"/>
        <v>0</v>
      </c>
    </row>
    <row r="1286" ht="36" customHeight="1" spans="1:9">
      <c r="A1286" s="379" t="s">
        <v>1156</v>
      </c>
      <c r="B1286" s="378"/>
      <c r="C1286" s="376"/>
      <c r="D1286" s="375" t="str">
        <f t="shared" si="60"/>
        <v/>
      </c>
      <c r="F1286" s="185">
        <v>0</v>
      </c>
      <c r="G1286" s="367">
        <f t="shared" si="61"/>
        <v>0</v>
      </c>
      <c r="I1286" s="185">
        <f t="shared" si="62"/>
        <v>0</v>
      </c>
    </row>
    <row r="1287" ht="36" customHeight="1" spans="1:9">
      <c r="A1287" s="382" t="s">
        <v>1157</v>
      </c>
      <c r="B1287" s="378">
        <f>B1288</f>
        <v>5001</v>
      </c>
      <c r="C1287" s="376">
        <f>C1288</f>
        <v>4979</v>
      </c>
      <c r="D1287" s="375">
        <f t="shared" si="60"/>
        <v>-0.00439912017596478</v>
      </c>
      <c r="F1287" s="185">
        <v>0</v>
      </c>
      <c r="G1287" s="367">
        <f t="shared" si="61"/>
        <v>4979</v>
      </c>
      <c r="I1287" s="185">
        <f t="shared" si="62"/>
        <v>4979</v>
      </c>
    </row>
    <row r="1288" ht="36" customHeight="1" spans="1:9">
      <c r="A1288" s="382" t="s">
        <v>1158</v>
      </c>
      <c r="B1288" s="378">
        <f>SUM(B1289:B1292)</f>
        <v>5001</v>
      </c>
      <c r="C1288" s="376">
        <f>SUM(C1289:C1292)</f>
        <v>4979</v>
      </c>
      <c r="D1288" s="375">
        <f t="shared" si="60"/>
        <v>-0.00439912017596478</v>
      </c>
      <c r="F1288" s="185">
        <v>0</v>
      </c>
      <c r="G1288" s="367">
        <f t="shared" si="61"/>
        <v>4979</v>
      </c>
      <c r="I1288" s="185">
        <f t="shared" si="62"/>
        <v>4979</v>
      </c>
    </row>
    <row r="1289" ht="36" customHeight="1" spans="1:9">
      <c r="A1289" s="381" t="s">
        <v>1159</v>
      </c>
      <c r="B1289" s="378">
        <v>5001</v>
      </c>
      <c r="C1289" s="376">
        <v>4979</v>
      </c>
      <c r="D1289" s="375">
        <f t="shared" si="60"/>
        <v>-0.00439912017596478</v>
      </c>
      <c r="F1289" s="185">
        <v>4979</v>
      </c>
      <c r="G1289" s="367">
        <f t="shared" si="61"/>
        <v>0</v>
      </c>
      <c r="H1289" s="185">
        <v>232</v>
      </c>
      <c r="I1289" s="185">
        <f t="shared" si="62"/>
        <v>4979</v>
      </c>
    </row>
    <row r="1290" ht="36" customHeight="1" spans="1:9">
      <c r="A1290" s="377" t="s">
        <v>1160</v>
      </c>
      <c r="B1290" s="378"/>
      <c r="C1290" s="376"/>
      <c r="D1290" s="375" t="str">
        <f t="shared" si="60"/>
        <v/>
      </c>
      <c r="F1290" s="185">
        <v>0</v>
      </c>
      <c r="G1290" s="367">
        <f t="shared" si="61"/>
        <v>0</v>
      </c>
      <c r="I1290" s="185">
        <f t="shared" si="62"/>
        <v>0</v>
      </c>
    </row>
    <row r="1291" ht="36" customHeight="1" spans="1:9">
      <c r="A1291" s="377" t="s">
        <v>1161</v>
      </c>
      <c r="B1291" s="378"/>
      <c r="C1291" s="376"/>
      <c r="D1291" s="375" t="str">
        <f t="shared" si="60"/>
        <v/>
      </c>
      <c r="F1291" s="185">
        <v>0</v>
      </c>
      <c r="G1291" s="367">
        <f t="shared" si="61"/>
        <v>0</v>
      </c>
      <c r="I1291" s="185">
        <f t="shared" si="62"/>
        <v>0</v>
      </c>
    </row>
    <row r="1292" ht="36" customHeight="1" spans="1:9">
      <c r="A1292" s="384" t="s">
        <v>1162</v>
      </c>
      <c r="B1292" s="378"/>
      <c r="C1292" s="376"/>
      <c r="D1292" s="375" t="str">
        <f t="shared" si="60"/>
        <v/>
      </c>
      <c r="F1292" s="185">
        <v>0</v>
      </c>
      <c r="G1292" s="367">
        <f t="shared" si="61"/>
        <v>0</v>
      </c>
      <c r="I1292" s="185">
        <f t="shared" si="62"/>
        <v>0</v>
      </c>
    </row>
    <row r="1293" ht="36" customHeight="1" spans="1:9">
      <c r="A1293" s="382" t="s">
        <v>1163</v>
      </c>
      <c r="B1293" s="373">
        <f>B1294</f>
        <v>30</v>
      </c>
      <c r="C1293" s="374">
        <f>C1294</f>
        <v>20</v>
      </c>
      <c r="D1293" s="375" t="str">
        <f t="shared" si="60"/>
        <v/>
      </c>
      <c r="F1293" s="185">
        <v>0</v>
      </c>
      <c r="G1293" s="367">
        <f t="shared" si="61"/>
        <v>20</v>
      </c>
      <c r="I1293" s="185">
        <f t="shared" si="62"/>
        <v>20</v>
      </c>
    </row>
    <row r="1294" ht="36" customHeight="1" spans="1:9">
      <c r="A1294" s="381" t="s">
        <v>1164</v>
      </c>
      <c r="B1294" s="378">
        <v>30</v>
      </c>
      <c r="C1294" s="376">
        <v>20</v>
      </c>
      <c r="D1294" s="375" t="str">
        <f t="shared" si="60"/>
        <v/>
      </c>
      <c r="F1294" s="185">
        <v>20</v>
      </c>
      <c r="G1294" s="367">
        <f t="shared" si="61"/>
        <v>0</v>
      </c>
      <c r="H1294" s="185">
        <v>233</v>
      </c>
      <c r="I1294" s="185">
        <f t="shared" si="62"/>
        <v>20</v>
      </c>
    </row>
    <row r="1295" ht="36" customHeight="1" spans="1:9">
      <c r="A1295" s="372" t="s">
        <v>1165</v>
      </c>
      <c r="B1295" s="373">
        <f>SUM(B1296:B1297)</f>
        <v>0</v>
      </c>
      <c r="C1295" s="374">
        <f>SUM(C1296:C1297)</f>
        <v>0</v>
      </c>
      <c r="D1295" s="375" t="str">
        <f t="shared" si="60"/>
        <v/>
      </c>
      <c r="F1295" s="185">
        <v>0</v>
      </c>
      <c r="G1295" s="367">
        <f t="shared" si="61"/>
        <v>0</v>
      </c>
      <c r="I1295" s="185">
        <f t="shared" si="62"/>
        <v>0</v>
      </c>
    </row>
    <row r="1296" ht="36" customHeight="1" spans="1:9">
      <c r="A1296" s="395" t="s">
        <v>1166</v>
      </c>
      <c r="B1296" s="378"/>
      <c r="C1296" s="376"/>
      <c r="D1296" s="375" t="str">
        <f t="shared" si="60"/>
        <v/>
      </c>
      <c r="F1296" s="185">
        <v>0</v>
      </c>
      <c r="G1296" s="367">
        <f t="shared" si="61"/>
        <v>0</v>
      </c>
      <c r="I1296" s="185">
        <f t="shared" si="62"/>
        <v>0</v>
      </c>
    </row>
    <row r="1297" ht="36" customHeight="1" spans="1:9">
      <c r="A1297" s="377" t="s">
        <v>1012</v>
      </c>
      <c r="B1297" s="378"/>
      <c r="C1297" s="376"/>
      <c r="D1297" s="375" t="str">
        <f t="shared" si="60"/>
        <v/>
      </c>
      <c r="F1297" s="185">
        <v>0</v>
      </c>
      <c r="G1297" s="367">
        <f t="shared" si="61"/>
        <v>0</v>
      </c>
      <c r="I1297" s="185">
        <f t="shared" si="62"/>
        <v>0</v>
      </c>
    </row>
    <row r="1298" ht="36" customHeight="1" spans="1:9">
      <c r="A1298" s="377"/>
      <c r="B1298" s="378"/>
      <c r="C1298" s="376"/>
      <c r="D1298" s="396"/>
      <c r="F1298" s="185">
        <v>0</v>
      </c>
      <c r="G1298" s="367">
        <f t="shared" si="61"/>
        <v>0</v>
      </c>
      <c r="I1298" s="185">
        <f t="shared" si="62"/>
        <v>0</v>
      </c>
    </row>
    <row r="1299" ht="36" customHeight="1" spans="1:9">
      <c r="A1299" s="397" t="s">
        <v>166</v>
      </c>
      <c r="B1299" s="373">
        <f>SUM(B4,B248,B251,B266,B357,B411,B465,B522,B643,B715,B788,B807,B918,B982,B1048,B1068,B1096,B1106,B1150,B1170,B1223,B1280,B1281,B1287,B1293,B1295)</f>
        <v>348400</v>
      </c>
      <c r="C1299" s="374">
        <f>SUM(C4,C248,C251,C266,C357,C411,C465,C522,C643,C715,C788,C807,C918,C982,C1048,C1068,C1096,C1106,C1150,C1170,C1223,C1280,C1281,C1287,C1293,C1295)</f>
        <v>362400</v>
      </c>
      <c r="D1299" s="270">
        <f>IF(B1299&lt;&gt;0,IF((C1299/B1299-1)&lt;-30%,"",IF((C1299/B1299-1)&gt;150%,"",C1299/B1299-1)),"")</f>
        <v>0.0401836969001148</v>
      </c>
      <c r="F1299" s="185">
        <f>SUM(F4:F1298)</f>
        <v>208184.594</v>
      </c>
      <c r="G1299" s="367">
        <f t="shared" si="61"/>
        <v>154215.406</v>
      </c>
      <c r="I1299" s="185">
        <f t="shared" si="62"/>
        <v>362400</v>
      </c>
    </row>
    <row r="1300" spans="3:9">
      <c r="C1300" s="366">
        <f>C1299-362400</f>
        <v>0</v>
      </c>
      <c r="G1300" s="185"/>
      <c r="I1300" s="185">
        <f t="shared" si="62"/>
        <v>0</v>
      </c>
    </row>
  </sheetData>
  <mergeCells count="2">
    <mergeCell ref="A1:D1"/>
    <mergeCell ref="A2:D2"/>
  </mergeCells>
  <printOptions horizontalCentered="1"/>
  <pageMargins left="0.393055555555556" right="0.393055555555556" top="0.747916666666667" bottom="0.747916666666667" header="0.313888888888889" footer="0.313888888888889"/>
  <pageSetup paperSize="9" scale="75" orientation="portrait"/>
  <headerFooter alignWithMargins="0">
    <oddFooter>&amp;C&amp;14-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
  <sheetViews>
    <sheetView showZeros="0" topLeftCell="A10" workbookViewId="0">
      <selection activeCell="G32" sqref="G32"/>
    </sheetView>
  </sheetViews>
  <sheetFormatPr defaultColWidth="9" defaultRowHeight="13.5" outlineLevelCol="3"/>
  <cols>
    <col min="1" max="1" width="24.8583333333333" customWidth="1"/>
    <col min="2" max="2" width="21.8083333333333" style="342" customWidth="1"/>
    <col min="3" max="3" width="26.9416666666667" style="343" customWidth="1"/>
    <col min="4" max="4" width="25.9666666666667" style="344" customWidth="1"/>
  </cols>
  <sheetData>
    <row r="1" ht="45" customHeight="1" spans="1:4">
      <c r="A1" s="345" t="s">
        <v>1167</v>
      </c>
      <c r="B1" s="345"/>
      <c r="C1" s="346"/>
      <c r="D1" s="347"/>
    </row>
    <row r="2" ht="20.1" customHeight="1" spans="1:4">
      <c r="A2" s="348"/>
      <c r="B2" s="349"/>
      <c r="C2" s="350" t="s">
        <v>100</v>
      </c>
      <c r="D2" s="351"/>
    </row>
    <row r="3" ht="45" customHeight="1" spans="1:4">
      <c r="A3" s="352" t="s">
        <v>1168</v>
      </c>
      <c r="B3" s="152" t="s">
        <v>176</v>
      </c>
      <c r="C3" s="128" t="s">
        <v>103</v>
      </c>
      <c r="D3" s="353" t="s">
        <v>1169</v>
      </c>
    </row>
    <row r="4" ht="30" customHeight="1" spans="1:4">
      <c r="A4" s="354" t="s">
        <v>1170</v>
      </c>
      <c r="B4" s="355">
        <f>B5+B6+B7+B8</f>
        <v>40227</v>
      </c>
      <c r="C4" s="128">
        <f>C5+C6+C7+C8</f>
        <v>40260.62</v>
      </c>
      <c r="D4" s="353">
        <f>C4/B4</f>
        <v>1.00083575707858</v>
      </c>
    </row>
    <row r="5" ht="30" customHeight="1" spans="1:4">
      <c r="A5" s="356" t="s">
        <v>1171</v>
      </c>
      <c r="B5" s="357">
        <v>26189</v>
      </c>
      <c r="C5" s="357">
        <v>28813.84</v>
      </c>
      <c r="D5" s="353">
        <f t="shared" ref="D5:D31" si="0">C5/B5</f>
        <v>1.10022681278399</v>
      </c>
    </row>
    <row r="6" ht="30" customHeight="1" spans="1:4">
      <c r="A6" s="356" t="s">
        <v>1172</v>
      </c>
      <c r="B6" s="357">
        <v>8179</v>
      </c>
      <c r="C6" s="357">
        <v>7731.78</v>
      </c>
      <c r="D6" s="353">
        <f t="shared" si="0"/>
        <v>0.94532094388067</v>
      </c>
    </row>
    <row r="7" ht="30" customHeight="1" spans="1:4">
      <c r="A7" s="356" t="s">
        <v>1173</v>
      </c>
      <c r="B7" s="357">
        <v>3037</v>
      </c>
      <c r="C7" s="357">
        <v>3339</v>
      </c>
      <c r="D7" s="353">
        <f t="shared" si="0"/>
        <v>1.09944023707606</v>
      </c>
    </row>
    <row r="8" ht="30" customHeight="1" spans="1:4">
      <c r="A8" s="356" t="s">
        <v>1174</v>
      </c>
      <c r="B8" s="357">
        <v>2822</v>
      </c>
      <c r="C8" s="357">
        <v>376</v>
      </c>
      <c r="D8" s="353">
        <f t="shared" si="0"/>
        <v>0.133238837703756</v>
      </c>
    </row>
    <row r="9" ht="30" customHeight="1" spans="1:4">
      <c r="A9" s="354" t="s">
        <v>1175</v>
      </c>
      <c r="B9" s="355">
        <f>SUM(B10:B19)</f>
        <v>5803</v>
      </c>
      <c r="C9" s="128">
        <f>SUM(C10:C19)</f>
        <v>9836</v>
      </c>
      <c r="D9" s="353">
        <f t="shared" si="0"/>
        <v>1.69498535240393</v>
      </c>
    </row>
    <row r="10" ht="30" customHeight="1" spans="1:4">
      <c r="A10" s="356" t="s">
        <v>1176</v>
      </c>
      <c r="B10" s="357">
        <v>2700</v>
      </c>
      <c r="C10" s="358">
        <f>2200+738+9</f>
        <v>2947</v>
      </c>
      <c r="D10" s="353">
        <f t="shared" si="0"/>
        <v>1.09148148148148</v>
      </c>
    </row>
    <row r="11" ht="30" customHeight="1" spans="1:4">
      <c r="A11" s="356" t="s">
        <v>1177</v>
      </c>
      <c r="B11" s="357"/>
      <c r="C11" s="358">
        <v>11</v>
      </c>
      <c r="D11" s="353"/>
    </row>
    <row r="12" ht="30" customHeight="1" spans="1:4">
      <c r="A12" s="356" t="s">
        <v>1178</v>
      </c>
      <c r="B12" s="357"/>
      <c r="C12" s="358"/>
      <c r="D12" s="353"/>
    </row>
    <row r="13" ht="30" customHeight="1" spans="1:4">
      <c r="A13" s="356" t="s">
        <v>1179</v>
      </c>
      <c r="B13" s="357"/>
      <c r="C13" s="358"/>
      <c r="D13" s="353"/>
    </row>
    <row r="14" ht="30" customHeight="1" spans="1:4">
      <c r="A14" s="356" t="s">
        <v>1180</v>
      </c>
      <c r="B14" s="357">
        <v>2794</v>
      </c>
      <c r="C14" s="358">
        <v>6214</v>
      </c>
      <c r="D14" s="353">
        <f t="shared" si="0"/>
        <v>2.22405153901217</v>
      </c>
    </row>
    <row r="15" ht="30" customHeight="1" spans="1:4">
      <c r="A15" s="356" t="s">
        <v>1181</v>
      </c>
      <c r="B15" s="357"/>
      <c r="C15" s="358">
        <v>136</v>
      </c>
      <c r="D15" s="353"/>
    </row>
    <row r="16" ht="30" customHeight="1" spans="1:4">
      <c r="A16" s="356" t="s">
        <v>1182</v>
      </c>
      <c r="B16" s="357"/>
      <c r="C16" s="358"/>
      <c r="D16" s="353"/>
    </row>
    <row r="17" ht="30" customHeight="1" spans="1:4">
      <c r="A17" s="356" t="s">
        <v>1183</v>
      </c>
      <c r="B17" s="357">
        <v>305</v>
      </c>
      <c r="C17" s="358">
        <v>437</v>
      </c>
      <c r="D17" s="353">
        <f t="shared" si="0"/>
        <v>1.4327868852459</v>
      </c>
    </row>
    <row r="18" ht="30" customHeight="1" spans="1:4">
      <c r="A18" s="356" t="s">
        <v>1184</v>
      </c>
      <c r="B18" s="357"/>
      <c r="C18" s="358">
        <v>66</v>
      </c>
      <c r="D18" s="353"/>
    </row>
    <row r="19" ht="30" customHeight="1" spans="1:4">
      <c r="A19" s="356" t="s">
        <v>1185</v>
      </c>
      <c r="B19" s="357">
        <v>4</v>
      </c>
      <c r="C19" s="358">
        <v>25</v>
      </c>
      <c r="D19" s="353">
        <f t="shared" si="0"/>
        <v>6.25</v>
      </c>
    </row>
    <row r="20" ht="30" customHeight="1" spans="1:4">
      <c r="A20" s="354" t="s">
        <v>1186</v>
      </c>
      <c r="B20" s="355">
        <f>B21</f>
        <v>0</v>
      </c>
      <c r="C20" s="128">
        <f>C21</f>
        <v>0</v>
      </c>
      <c r="D20" s="353"/>
    </row>
    <row r="21" ht="30" customHeight="1" spans="1:4">
      <c r="A21" s="356" t="s">
        <v>1187</v>
      </c>
      <c r="B21" s="359"/>
      <c r="C21" s="358"/>
      <c r="D21" s="353"/>
    </row>
    <row r="22" ht="30" customHeight="1" spans="1:4">
      <c r="A22" s="354" t="s">
        <v>1188</v>
      </c>
      <c r="B22" s="355">
        <f>B23+B24</f>
        <v>72640</v>
      </c>
      <c r="C22" s="128">
        <f>C23+C24</f>
        <v>75131.6</v>
      </c>
      <c r="D22" s="353">
        <f t="shared" si="0"/>
        <v>1.03430066079295</v>
      </c>
    </row>
    <row r="23" ht="30" customHeight="1" spans="1:4">
      <c r="A23" s="356" t="s">
        <v>1189</v>
      </c>
      <c r="B23" s="359">
        <f>66681-1</f>
        <v>66680</v>
      </c>
      <c r="C23" s="358">
        <v>67737.41</v>
      </c>
      <c r="D23" s="353">
        <f t="shared" si="0"/>
        <v>1.01585797840432</v>
      </c>
    </row>
    <row r="24" ht="30" customHeight="1" spans="1:4">
      <c r="A24" s="356" t="s">
        <v>1190</v>
      </c>
      <c r="B24" s="359">
        <f>5960</f>
        <v>5960</v>
      </c>
      <c r="C24" s="358">
        <f>7228.19+166</f>
        <v>7394.19</v>
      </c>
      <c r="D24" s="353">
        <f t="shared" si="0"/>
        <v>1.24063590604027</v>
      </c>
    </row>
    <row r="25" ht="30" customHeight="1" spans="1:4">
      <c r="A25" s="354" t="s">
        <v>1191</v>
      </c>
      <c r="B25" s="355">
        <f>B26</f>
        <v>0</v>
      </c>
      <c r="C25" s="128">
        <f>C26</f>
        <v>0</v>
      </c>
      <c r="D25" s="353"/>
    </row>
    <row r="26" ht="30" customHeight="1" spans="1:4">
      <c r="A26" s="356" t="s">
        <v>1192</v>
      </c>
      <c r="B26" s="360"/>
      <c r="C26" s="128"/>
      <c r="D26" s="353"/>
    </row>
    <row r="27" ht="30" customHeight="1" spans="1:4">
      <c r="A27" s="354" t="s">
        <v>1193</v>
      </c>
      <c r="B27" s="360">
        <f>SUM(B28)</f>
        <v>0</v>
      </c>
      <c r="C27" s="361">
        <f>SUM(C28)</f>
        <v>5</v>
      </c>
      <c r="D27" s="353"/>
    </row>
    <row r="28" ht="30" customHeight="1" spans="1:4">
      <c r="A28" s="356" t="s">
        <v>1194</v>
      </c>
      <c r="B28" s="360"/>
      <c r="C28" s="128">
        <v>5</v>
      </c>
      <c r="D28" s="353"/>
    </row>
    <row r="29" ht="30" customHeight="1" spans="1:4">
      <c r="A29" s="354" t="s">
        <v>1195</v>
      </c>
      <c r="B29" s="355">
        <f>B30+B32+B33</f>
        <v>17936</v>
      </c>
      <c r="C29" s="128">
        <f>SUM(C30:C33)</f>
        <v>13163.24</v>
      </c>
      <c r="D29" s="353">
        <f>C29/B29</f>
        <v>0.733900535236396</v>
      </c>
    </row>
    <row r="30" ht="30" customHeight="1" spans="1:4">
      <c r="A30" s="356" t="s">
        <v>1196</v>
      </c>
      <c r="B30" s="359">
        <f>2422+5000</f>
        <v>7422</v>
      </c>
      <c r="C30" s="358">
        <f>3344+3845</f>
        <v>7189</v>
      </c>
      <c r="D30" s="353">
        <f>C30/B30</f>
        <v>0.968606844516303</v>
      </c>
    </row>
    <row r="31" ht="30" customHeight="1" spans="1:4">
      <c r="A31" s="356" t="s">
        <v>1197</v>
      </c>
      <c r="B31" s="359"/>
      <c r="C31" s="358">
        <v>7</v>
      </c>
      <c r="D31" s="353"/>
    </row>
    <row r="32" ht="30" customHeight="1" spans="1:4">
      <c r="A32" s="356" t="s">
        <v>1198</v>
      </c>
      <c r="B32" s="359">
        <v>5659</v>
      </c>
      <c r="C32" s="358">
        <v>5960.24</v>
      </c>
      <c r="D32" s="353">
        <f>C32/B32</f>
        <v>1.05323201979148</v>
      </c>
    </row>
    <row r="33" ht="30" customHeight="1" spans="1:4">
      <c r="A33" s="356" t="s">
        <v>1199</v>
      </c>
      <c r="B33" s="359">
        <f>41+4814</f>
        <v>4855</v>
      </c>
      <c r="C33" s="358">
        <v>7</v>
      </c>
      <c r="D33" s="353">
        <f>C33/B33</f>
        <v>0.00144181256436663</v>
      </c>
    </row>
    <row r="34" ht="30" customHeight="1" spans="1:4">
      <c r="A34" s="354" t="s">
        <v>1200</v>
      </c>
      <c r="B34" s="359">
        <f>B35</f>
        <v>0</v>
      </c>
      <c r="C34" s="358">
        <f>C35</f>
        <v>6699</v>
      </c>
      <c r="D34" s="353"/>
    </row>
    <row r="35" ht="30" customHeight="1" spans="1:4">
      <c r="A35" s="356" t="s">
        <v>1201</v>
      </c>
      <c r="B35" s="359"/>
      <c r="C35" s="358">
        <v>6699</v>
      </c>
      <c r="D35" s="353"/>
    </row>
    <row r="36" ht="30" customHeight="1" spans="1:4">
      <c r="A36" s="362" t="s">
        <v>1202</v>
      </c>
      <c r="B36" s="355">
        <f>B4+B9+B20+B22+B25+B29+B34</f>
        <v>136606</v>
      </c>
      <c r="C36" s="355">
        <f>C4+C9+C20+C22+C25+C29+C34</f>
        <v>145090.46</v>
      </c>
      <c r="D36" s="353">
        <f>C36/B36</f>
        <v>1.06210898496406</v>
      </c>
    </row>
  </sheetData>
  <mergeCells count="1">
    <mergeCell ref="A1:D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3"/>
  <sheetViews>
    <sheetView showZeros="0" topLeftCell="A10" workbookViewId="0">
      <selection activeCell="A50" sqref="A50"/>
    </sheetView>
  </sheetViews>
  <sheetFormatPr defaultColWidth="9" defaultRowHeight="13.5" outlineLevelCol="1"/>
  <cols>
    <col min="1" max="1" width="68.375" style="198" customWidth="1"/>
    <col min="2" max="2" width="43.125" customWidth="1"/>
  </cols>
  <sheetData>
    <row r="1" s="246" customFormat="1" ht="45" customHeight="1" spans="1:2">
      <c r="A1" s="335" t="s">
        <v>1203</v>
      </c>
      <c r="B1" s="336"/>
    </row>
    <row r="2" ht="20.1" customHeight="1" spans="1:2">
      <c r="A2" s="337"/>
      <c r="B2" s="314" t="s">
        <v>100</v>
      </c>
    </row>
    <row r="3" ht="45" customHeight="1" spans="1:2">
      <c r="A3" s="195" t="s">
        <v>1204</v>
      </c>
      <c r="B3" s="152" t="s">
        <v>103</v>
      </c>
    </row>
    <row r="4" ht="35.1" customHeight="1" spans="1:2">
      <c r="A4" s="338" t="s">
        <v>1205</v>
      </c>
      <c r="B4" s="219"/>
    </row>
    <row r="5" ht="35.1" customHeight="1" spans="1:2">
      <c r="A5" s="338" t="s">
        <v>1206</v>
      </c>
      <c r="B5" s="219"/>
    </row>
    <row r="6" ht="35.1" customHeight="1" spans="1:2">
      <c r="A6" s="338" t="s">
        <v>1207</v>
      </c>
      <c r="B6" s="219"/>
    </row>
    <row r="7" ht="35.1" customHeight="1" spans="1:2">
      <c r="A7" s="338" t="s">
        <v>1206</v>
      </c>
      <c r="B7" s="219"/>
    </row>
    <row r="8" ht="35.1" customHeight="1" spans="1:2">
      <c r="A8" s="338" t="s">
        <v>1208</v>
      </c>
      <c r="B8" s="219"/>
    </row>
    <row r="9" ht="35.1" customHeight="1" spans="1:2">
      <c r="A9" s="338" t="s">
        <v>1206</v>
      </c>
      <c r="B9" s="219"/>
    </row>
    <row r="10" ht="35.1" customHeight="1" spans="1:2">
      <c r="A10" s="338" t="s">
        <v>1209</v>
      </c>
      <c r="B10" s="219"/>
    </row>
    <row r="11" ht="35.1" customHeight="1" spans="1:2">
      <c r="A11" s="338" t="s">
        <v>1206</v>
      </c>
      <c r="B11" s="219"/>
    </row>
    <row r="12" ht="35.1" customHeight="1" spans="1:2">
      <c r="A12" s="338" t="s">
        <v>1210</v>
      </c>
      <c r="B12" s="219"/>
    </row>
    <row r="13" ht="35.1" customHeight="1" spans="1:2">
      <c r="A13" s="338" t="s">
        <v>1206</v>
      </c>
      <c r="B13" s="219"/>
    </row>
    <row r="14" ht="35.1" customHeight="1" spans="1:2">
      <c r="A14" s="338" t="s">
        <v>1211</v>
      </c>
      <c r="B14" s="219"/>
    </row>
    <row r="15" ht="35.1" customHeight="1" spans="1:2">
      <c r="A15" s="338" t="s">
        <v>1206</v>
      </c>
      <c r="B15" s="219"/>
    </row>
    <row r="16" ht="35.1" customHeight="1" spans="1:2">
      <c r="A16" s="338" t="s">
        <v>1212</v>
      </c>
      <c r="B16" s="219"/>
    </row>
    <row r="17" ht="35.1" customHeight="1" spans="1:2">
      <c r="A17" s="338" t="s">
        <v>1206</v>
      </c>
      <c r="B17" s="219"/>
    </row>
    <row r="18" ht="35.1" customHeight="1" spans="1:2">
      <c r="A18" s="338" t="s">
        <v>1213</v>
      </c>
      <c r="B18" s="219"/>
    </row>
    <row r="19" ht="35.1" customHeight="1" spans="1:2">
      <c r="A19" s="338" t="s">
        <v>1206</v>
      </c>
      <c r="B19" s="219"/>
    </row>
    <row r="20" ht="35.1" customHeight="1" spans="1:2">
      <c r="A20" s="338" t="s">
        <v>1214</v>
      </c>
      <c r="B20" s="219"/>
    </row>
    <row r="21" ht="35.1" customHeight="1" spans="1:2">
      <c r="A21" s="338" t="s">
        <v>1206</v>
      </c>
      <c r="B21" s="219"/>
    </row>
    <row r="22" ht="35.1" customHeight="1" spans="1:2">
      <c r="A22" s="338" t="s">
        <v>1215</v>
      </c>
      <c r="B22" s="219"/>
    </row>
    <row r="23" ht="35.1" customHeight="1" spans="1:2">
      <c r="A23" s="338" t="s">
        <v>1206</v>
      </c>
      <c r="B23" s="219"/>
    </row>
    <row r="24" ht="35.1" customHeight="1" spans="1:2">
      <c r="A24" s="338" t="s">
        <v>1216</v>
      </c>
      <c r="B24" s="219"/>
    </row>
    <row r="25" ht="35.1" customHeight="1" spans="1:2">
      <c r="A25" s="338" t="s">
        <v>1206</v>
      </c>
      <c r="B25" s="219"/>
    </row>
    <row r="26" ht="35.1" customHeight="1" spans="1:2">
      <c r="A26" s="338" t="s">
        <v>1217</v>
      </c>
      <c r="B26" s="219"/>
    </row>
    <row r="27" ht="35.1" customHeight="1" spans="1:2">
      <c r="A27" s="338" t="s">
        <v>1206</v>
      </c>
      <c r="B27" s="219"/>
    </row>
    <row r="28" ht="35.1" customHeight="1" spans="1:2">
      <c r="A28" s="338" t="s">
        <v>1218</v>
      </c>
      <c r="B28" s="219"/>
    </row>
    <row r="29" ht="35.1" customHeight="1" spans="1:2">
      <c r="A29" s="338" t="s">
        <v>1206</v>
      </c>
      <c r="B29" s="219"/>
    </row>
    <row r="30" ht="35.1" customHeight="1" spans="1:2">
      <c r="A30" s="338" t="s">
        <v>1219</v>
      </c>
      <c r="B30" s="219"/>
    </row>
    <row r="31" ht="35.1" customHeight="1" spans="1:2">
      <c r="A31" s="338" t="s">
        <v>1206</v>
      </c>
      <c r="B31" s="219"/>
    </row>
    <row r="32" ht="35.1" customHeight="1" spans="1:2">
      <c r="A32" s="338" t="s">
        <v>1220</v>
      </c>
      <c r="B32" s="219"/>
    </row>
    <row r="33" ht="35.1" customHeight="1" spans="1:2">
      <c r="A33" s="338" t="s">
        <v>1206</v>
      </c>
      <c r="B33" s="219"/>
    </row>
    <row r="34" ht="35.1" customHeight="1" spans="1:2">
      <c r="A34" s="338" t="s">
        <v>1221</v>
      </c>
      <c r="B34" s="219"/>
    </row>
    <row r="35" ht="35.1" customHeight="1" spans="1:2">
      <c r="A35" s="338" t="s">
        <v>1206</v>
      </c>
      <c r="B35" s="219"/>
    </row>
    <row r="36" ht="35.1" customHeight="1" spans="1:2">
      <c r="A36" s="338" t="s">
        <v>1222</v>
      </c>
      <c r="B36" s="219"/>
    </row>
    <row r="37" ht="35.1" customHeight="1" spans="1:2">
      <c r="A37" s="338" t="s">
        <v>1206</v>
      </c>
      <c r="B37" s="219"/>
    </row>
    <row r="38" ht="35.1" customHeight="1" spans="1:2">
      <c r="A38" s="338" t="s">
        <v>1223</v>
      </c>
      <c r="B38" s="219"/>
    </row>
    <row r="39" ht="35.1" customHeight="1" spans="1:2">
      <c r="A39" s="338" t="s">
        <v>1206</v>
      </c>
      <c r="B39" s="219"/>
    </row>
    <row r="40" ht="35.1" customHeight="1" spans="1:2">
      <c r="A40" s="338" t="s">
        <v>1224</v>
      </c>
      <c r="B40" s="219"/>
    </row>
    <row r="41" ht="35.1" customHeight="1" spans="1:2">
      <c r="A41" s="338" t="s">
        <v>1206</v>
      </c>
      <c r="B41" s="219"/>
    </row>
    <row r="42" ht="35.1" customHeight="1" spans="1:2">
      <c r="A42" s="339" t="s">
        <v>1225</v>
      </c>
      <c r="B42" s="340"/>
    </row>
    <row r="43" ht="31" customHeight="1" spans="1:2">
      <c r="A43" s="341" t="s">
        <v>1226</v>
      </c>
      <c r="B43" s="341"/>
    </row>
  </sheetData>
  <mergeCells count="2">
    <mergeCell ref="A1:B1"/>
    <mergeCell ref="A43:B43"/>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showZeros="0" workbookViewId="0">
      <selection activeCell="A27" sqref="A27:E27"/>
    </sheetView>
  </sheetViews>
  <sheetFormatPr defaultColWidth="9" defaultRowHeight="14.25" outlineLevelCol="7"/>
  <cols>
    <col min="1" max="1" width="43.625" style="185" customWidth="1"/>
    <col min="2" max="2" width="20.625" style="187" customWidth="1"/>
    <col min="3" max="3" width="20.625" style="185" customWidth="1"/>
    <col min="4" max="4" width="20" style="185" customWidth="1"/>
    <col min="5" max="8" width="12.625" style="185"/>
    <col min="9" max="16380" width="9" style="185"/>
    <col min="16381" max="16382" width="35.625" style="185"/>
    <col min="16383" max="16384" width="9" style="185"/>
  </cols>
  <sheetData>
    <row r="1" ht="27" spans="1:4">
      <c r="A1" s="325" t="s">
        <v>1227</v>
      </c>
      <c r="B1" s="325"/>
      <c r="C1" s="325"/>
      <c r="D1" s="325"/>
    </row>
    <row r="2" ht="18.75" spans="1:4">
      <c r="A2" s="191"/>
      <c r="B2" s="191"/>
      <c r="C2" s="326"/>
      <c r="D2" s="314" t="s">
        <v>100</v>
      </c>
    </row>
    <row r="3" s="186" customFormat="1" ht="37.5" spans="1:5">
      <c r="A3" s="327" t="s">
        <v>1228</v>
      </c>
      <c r="B3" s="327" t="s">
        <v>1229</v>
      </c>
      <c r="C3" s="328" t="s">
        <v>1230</v>
      </c>
      <c r="D3" s="328" t="s">
        <v>1231</v>
      </c>
      <c r="E3" s="328" t="s">
        <v>1232</v>
      </c>
    </row>
    <row r="4" ht="18.75" spans="1:5">
      <c r="A4" s="329" t="s">
        <v>1233</v>
      </c>
      <c r="B4" s="194"/>
      <c r="C4" s="194"/>
      <c r="D4" s="194"/>
      <c r="E4" s="194"/>
    </row>
    <row r="5" ht="18.75" spans="1:8">
      <c r="A5" s="330" t="s">
        <v>1234</v>
      </c>
      <c r="B5" s="331"/>
      <c r="C5" s="331"/>
      <c r="D5" s="331"/>
      <c r="E5" s="332"/>
      <c r="H5" s="185" t="s">
        <v>1235</v>
      </c>
    </row>
    <row r="6" ht="18.75" spans="1:5">
      <c r="A6" s="330" t="s">
        <v>1236</v>
      </c>
      <c r="B6" s="331"/>
      <c r="C6" s="331"/>
      <c r="D6" s="331"/>
      <c r="E6" s="332"/>
    </row>
    <row r="7" ht="18.75" spans="1:5">
      <c r="A7" s="330" t="s">
        <v>1237</v>
      </c>
      <c r="B7" s="331"/>
      <c r="C7" s="331"/>
      <c r="D7" s="331"/>
      <c r="E7" s="332"/>
    </row>
    <row r="8" ht="18.75" spans="1:5">
      <c r="A8" s="330" t="s">
        <v>1238</v>
      </c>
      <c r="B8" s="331"/>
      <c r="C8" s="331"/>
      <c r="D8" s="331"/>
      <c r="E8" s="332"/>
    </row>
    <row r="9" ht="18.75" spans="1:5">
      <c r="A9" s="330" t="s">
        <v>1239</v>
      </c>
      <c r="B9" s="331"/>
      <c r="C9" s="331"/>
      <c r="D9" s="331"/>
      <c r="E9" s="332"/>
    </row>
    <row r="10" ht="18.75" spans="1:5">
      <c r="A10" s="330" t="s">
        <v>1240</v>
      </c>
      <c r="B10" s="331"/>
      <c r="C10" s="331"/>
      <c r="D10" s="331"/>
      <c r="E10" s="332"/>
    </row>
    <row r="11" ht="18.75" spans="1:5">
      <c r="A11" s="330" t="s">
        <v>1241</v>
      </c>
      <c r="B11" s="331"/>
      <c r="C11" s="331"/>
      <c r="D11" s="331"/>
      <c r="E11" s="332"/>
    </row>
    <row r="12" ht="18.75" spans="1:5">
      <c r="A12" s="330" t="s">
        <v>1242</v>
      </c>
      <c r="B12" s="331"/>
      <c r="C12" s="331"/>
      <c r="D12" s="331"/>
      <c r="E12" s="332"/>
    </row>
    <row r="13" ht="18.75" spans="1:5">
      <c r="A13" s="330" t="s">
        <v>1243</v>
      </c>
      <c r="B13" s="331"/>
      <c r="C13" s="331"/>
      <c r="D13" s="331"/>
      <c r="E13" s="332"/>
    </row>
    <row r="14" ht="18.75" spans="1:5">
      <c r="A14" s="330" t="s">
        <v>1244</v>
      </c>
      <c r="B14" s="331"/>
      <c r="C14" s="331"/>
      <c r="D14" s="331"/>
      <c r="E14" s="332"/>
    </row>
    <row r="15" ht="18.75" spans="1:5">
      <c r="A15" s="329" t="s">
        <v>1245</v>
      </c>
      <c r="B15" s="194"/>
      <c r="C15" s="194"/>
      <c r="D15" s="194"/>
      <c r="E15" s="333"/>
    </row>
    <row r="16" ht="18.75" spans="1:5">
      <c r="A16" s="330" t="s">
        <v>1234</v>
      </c>
      <c r="B16" s="194"/>
      <c r="C16" s="194"/>
      <c r="D16" s="194"/>
      <c r="E16" s="334"/>
    </row>
    <row r="17" ht="18.75" spans="1:5">
      <c r="A17" s="330" t="s">
        <v>1236</v>
      </c>
      <c r="B17" s="194"/>
      <c r="C17" s="194"/>
      <c r="D17" s="194"/>
      <c r="E17" s="334"/>
    </row>
    <row r="18" ht="18.75" spans="1:5">
      <c r="A18" s="330" t="s">
        <v>1237</v>
      </c>
      <c r="B18" s="194"/>
      <c r="C18" s="194"/>
      <c r="D18" s="194"/>
      <c r="E18" s="334"/>
    </row>
    <row r="19" ht="18.75" spans="1:5">
      <c r="A19" s="330" t="s">
        <v>1238</v>
      </c>
      <c r="B19" s="194"/>
      <c r="C19" s="194"/>
      <c r="D19" s="194"/>
      <c r="E19" s="334"/>
    </row>
    <row r="20" ht="18.75" spans="1:5">
      <c r="A20" s="330" t="s">
        <v>1239</v>
      </c>
      <c r="B20" s="194"/>
      <c r="C20" s="194"/>
      <c r="D20" s="194"/>
      <c r="E20" s="334"/>
    </row>
    <row r="21" ht="18.75" spans="1:5">
      <c r="A21" s="330" t="s">
        <v>1240</v>
      </c>
      <c r="B21" s="194"/>
      <c r="C21" s="194"/>
      <c r="D21" s="194"/>
      <c r="E21" s="334"/>
    </row>
    <row r="22" ht="18.75" spans="1:5">
      <c r="A22" s="330" t="s">
        <v>1241</v>
      </c>
      <c r="B22" s="194"/>
      <c r="C22" s="194"/>
      <c r="D22" s="194"/>
      <c r="E22" s="334"/>
    </row>
    <row r="23" ht="18.75" spans="1:5">
      <c r="A23" s="330" t="s">
        <v>1242</v>
      </c>
      <c r="B23" s="194"/>
      <c r="C23" s="194"/>
      <c r="D23" s="194"/>
      <c r="E23" s="334"/>
    </row>
    <row r="24" ht="18.75" spans="1:5">
      <c r="A24" s="330" t="s">
        <v>1243</v>
      </c>
      <c r="B24" s="194"/>
      <c r="C24" s="194"/>
      <c r="D24" s="194"/>
      <c r="E24" s="334"/>
    </row>
    <row r="25" ht="18.75" spans="1:5">
      <c r="A25" s="330" t="s">
        <v>1244</v>
      </c>
      <c r="B25" s="194"/>
      <c r="C25" s="194"/>
      <c r="D25" s="194"/>
      <c r="E25" s="334"/>
    </row>
    <row r="26" ht="18.75" spans="1:5">
      <c r="A26" s="329" t="s">
        <v>1246</v>
      </c>
      <c r="B26" s="194"/>
      <c r="C26" s="194"/>
      <c r="D26" s="194"/>
      <c r="E26" s="194"/>
    </row>
    <row r="27" ht="17" customHeight="1" spans="1:5">
      <c r="A27" s="257" t="s">
        <v>1226</v>
      </c>
      <c r="B27" s="257"/>
      <c r="C27" s="257"/>
      <c r="D27" s="257"/>
      <c r="E27" s="257"/>
    </row>
  </sheetData>
  <mergeCells count="2">
    <mergeCell ref="A1:D1"/>
    <mergeCell ref="A27:E27"/>
  </mergeCells>
  <conditionalFormatting sqref="E1:F2">
    <cfRule type="cellIs" dxfId="0" priority="5" stopIfTrue="1" operator="greaterThanOrEqual">
      <formula>10</formula>
    </cfRule>
    <cfRule type="cellIs" dxfId="0" priority="6" stopIfTrue="1" operator="lessThanOrEqual">
      <formula>-1</formula>
    </cfRule>
  </conditionalFormatting>
  <conditionalFormatting sqref="B3:E3 C9:E25">
    <cfRule type="cellIs" dxfId="0" priority="2" stopIfTrue="1" operator="lessThanOrEqual">
      <formula>-1</formula>
    </cfRule>
  </conditionalFormatting>
  <conditionalFormatting sqref="B4:E7">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zoomScale="80" zoomScaleNormal="80" workbookViewId="0">
      <selection activeCell="P11" sqref="P11"/>
    </sheetView>
  </sheetViews>
  <sheetFormatPr defaultColWidth="9" defaultRowHeight="13.5" outlineLevelCol="4"/>
  <cols>
    <col min="1" max="1" width="37.75" style="310" customWidth="1"/>
    <col min="2" max="2" width="22" style="310" customWidth="1"/>
    <col min="3" max="4" width="23.8833333333333" style="310" customWidth="1"/>
    <col min="5" max="5" width="24.5" style="310" customWidth="1"/>
    <col min="6" max="256" width="9" style="310"/>
    <col min="257" max="16384" width="9" style="1"/>
  </cols>
  <sheetData>
    <row r="1" s="310" customFormat="1" ht="40.5" customHeight="1" spans="1:5">
      <c r="A1" s="311" t="s">
        <v>1247</v>
      </c>
      <c r="B1" s="311"/>
      <c r="C1" s="311"/>
      <c r="D1" s="311"/>
      <c r="E1" s="311"/>
    </row>
    <row r="2" s="310" customFormat="1" ht="17" customHeight="1" spans="1:5">
      <c r="A2" s="312"/>
      <c r="B2" s="312"/>
      <c r="C2" s="312"/>
      <c r="D2" s="313"/>
      <c r="E2" s="314" t="s">
        <v>100</v>
      </c>
    </row>
    <row r="3" s="1" customFormat="1" ht="24.95" customHeight="1" spans="1:5">
      <c r="A3" s="315" t="s">
        <v>101</v>
      </c>
      <c r="B3" s="315" t="s">
        <v>176</v>
      </c>
      <c r="C3" s="315" t="s">
        <v>103</v>
      </c>
      <c r="D3" s="316" t="s">
        <v>1248</v>
      </c>
      <c r="E3" s="317"/>
    </row>
    <row r="4" s="1" customFormat="1" ht="24.95" customHeight="1" spans="1:5">
      <c r="A4" s="318"/>
      <c r="B4" s="318"/>
      <c r="C4" s="318"/>
      <c r="D4" s="193" t="s">
        <v>1249</v>
      </c>
      <c r="E4" s="193" t="s">
        <v>1250</v>
      </c>
    </row>
    <row r="5" s="310" customFormat="1" ht="35" customHeight="1" spans="1:5">
      <c r="A5" s="319" t="s">
        <v>1229</v>
      </c>
      <c r="B5" s="320">
        <f>B6+B7+B8</f>
        <v>1305.45</v>
      </c>
      <c r="C5" s="320">
        <f>C6+C7+C8</f>
        <v>1283.82</v>
      </c>
      <c r="D5" s="321">
        <f t="shared" ref="D5:D10" si="0">C5-B5</f>
        <v>-21.6300000000001</v>
      </c>
      <c r="E5" s="322">
        <f t="shared" ref="E5:E8" si="1">D5/B5</f>
        <v>-0.0165689991956797</v>
      </c>
    </row>
    <row r="6" s="310" customFormat="1" ht="35" customHeight="1" spans="1:5">
      <c r="A6" s="154" t="s">
        <v>1251</v>
      </c>
      <c r="B6" s="321"/>
      <c r="C6" s="321"/>
      <c r="D6" s="321"/>
      <c r="E6" s="322"/>
    </row>
    <row r="7" s="310" customFormat="1" ht="35" customHeight="1" spans="1:5">
      <c r="A7" s="154" t="s">
        <v>1252</v>
      </c>
      <c r="B7" s="321">
        <v>473.09</v>
      </c>
      <c r="C7" s="321">
        <v>429.64</v>
      </c>
      <c r="D7" s="321">
        <f t="shared" si="0"/>
        <v>-43.45</v>
      </c>
      <c r="E7" s="322">
        <f t="shared" si="1"/>
        <v>-0.0918429897059756</v>
      </c>
    </row>
    <row r="8" s="310" customFormat="1" ht="35" customHeight="1" spans="1:5">
      <c r="A8" s="154" t="s">
        <v>1253</v>
      </c>
      <c r="B8" s="321">
        <f>B9+B10</f>
        <v>832.36</v>
      </c>
      <c r="C8" s="321">
        <f>C9+C10</f>
        <v>854.18</v>
      </c>
      <c r="D8" s="321">
        <f t="shared" si="0"/>
        <v>21.8199999999999</v>
      </c>
      <c r="E8" s="322">
        <f t="shared" si="1"/>
        <v>0.0262146186746119</v>
      </c>
    </row>
    <row r="9" s="310" customFormat="1" ht="35" customHeight="1" spans="1:5">
      <c r="A9" s="158" t="s">
        <v>1254</v>
      </c>
      <c r="B9" s="321">
        <v>0</v>
      </c>
      <c r="C9" s="321">
        <v>60</v>
      </c>
      <c r="D9" s="321">
        <f t="shared" si="0"/>
        <v>60</v>
      </c>
      <c r="E9" s="323"/>
    </row>
    <row r="10" s="310" customFormat="1" ht="35" customHeight="1" spans="1:5">
      <c r="A10" s="158" t="s">
        <v>1255</v>
      </c>
      <c r="B10" s="321">
        <v>832.36</v>
      </c>
      <c r="C10" s="321">
        <v>794.18</v>
      </c>
      <c r="D10" s="321">
        <f t="shared" si="0"/>
        <v>-38.1800000000001</v>
      </c>
      <c r="E10" s="322">
        <f>D10/B10</f>
        <v>-0.0458695756643761</v>
      </c>
    </row>
    <row r="11" s="310" customFormat="1" ht="335" customHeight="1" spans="1:5">
      <c r="A11" s="324" t="s">
        <v>1256</v>
      </c>
      <c r="B11" s="324"/>
      <c r="C11" s="324"/>
      <c r="D11" s="324"/>
      <c r="E11" s="324"/>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34</vt:i4>
      </vt:variant>
    </vt:vector>
  </HeadingPairs>
  <TitlesOfParts>
    <vt:vector size="34" baseType="lpstr">
      <vt:lpstr>目录</vt:lpstr>
      <vt:lpstr>1-1临翔区一般公共预算收入情况表</vt:lpstr>
      <vt:lpstr>1-2临翔区一般公共预算支出情况表</vt:lpstr>
      <vt:lpstr>1-3临翔区本级一般公共预算收入情况表</vt:lpstr>
      <vt:lpstr>1-4临翔区本级一般公共预算支出情况表（公开到项级）</vt:lpstr>
      <vt:lpstr>1-5临翔区本级一般公共预算基本支出情况表（公开到款级）</vt:lpstr>
      <vt:lpstr>1-6临翔区一般公共预算支出表（州、市对下转移支付项目）</vt:lpstr>
      <vt:lpstr>1-7临翔区分地区税收返还和转移支付预算表</vt:lpstr>
      <vt:lpstr>1-8临翔区本级“三公”经费预算财政拨款情况统计表</vt:lpstr>
      <vt:lpstr>2-1临翔区政府性基金预算收入情况表</vt:lpstr>
      <vt:lpstr>2-2临翔区政府性基金预算支出情况表</vt:lpstr>
      <vt:lpstr>2-3临翔区本级政府性基金预算收入情况表</vt:lpstr>
      <vt:lpstr>2-4临翔区本级政府性基金预算支出情况表（公开到项级）</vt:lpstr>
      <vt:lpstr>2-5临翔区本级政府性基金支出表（州、市对下转移支付） </vt:lpstr>
      <vt:lpstr>3-1临翔区国有资本经营收入预算情况表</vt:lpstr>
      <vt:lpstr>3-2临翔区国有资本经营支出预算情况表</vt:lpstr>
      <vt:lpstr>3-3临翔区本级国有资本经营收入预算情况表</vt:lpstr>
      <vt:lpstr>3-4临翔区本级国有资本经营支出预算情况表（公开到项级）</vt:lpstr>
      <vt:lpstr>3-5 临翔区国有资本经营预算转移支付表 （分地区）</vt:lpstr>
      <vt:lpstr>3-6临翔区 国有资本经营预算转移支付表（分项目）</vt:lpstr>
      <vt:lpstr>4-1临翔区社会保险基金收入预算情况表</vt:lpstr>
      <vt:lpstr>4-2临翔区社会保险基金支出预算情况表</vt:lpstr>
      <vt:lpstr>4-3临翔区本级社会保险基金收入预算情况表</vt:lpstr>
      <vt:lpstr>4-4临翔区本级社会保险基金支出预算情况表</vt:lpstr>
      <vt:lpstr>5-1  临翔区 2019年地方政府债务限额及余额预算情况表</vt:lpstr>
      <vt:lpstr>5-2  临翔区2019年地方政府一般债务余额情况表</vt:lpstr>
      <vt:lpstr>5-3  临翔区本级2019年地方政府一般债务余额情况表</vt:lpstr>
      <vt:lpstr>5-4 临翔区2019年地方政府专项债务余额情况表</vt:lpstr>
      <vt:lpstr>5-5 临翔区本级2019年地方政府专项债务余额情况表（本级）</vt:lpstr>
      <vt:lpstr>5-6 临翔区地方政府债券发行及还本付息情况表</vt:lpstr>
      <vt:lpstr>5-7 临翔区2020年本级政府专项债务限额和余额情况表 </vt:lpstr>
      <vt:lpstr>5-8 临翔区2020年年初新增地方政府债券资金安排表</vt:lpstr>
      <vt:lpstr>6-1临翔区重大政策和重点项目绩效目标表</vt:lpstr>
      <vt:lpstr>6-2临翔区重点工作情况解释说明汇总表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李欣岭</cp:lastModifiedBy>
  <dcterms:created xsi:type="dcterms:W3CDTF">2006-09-16T00:00:00Z</dcterms:created>
  <cp:lastPrinted>2020-01-17T09:59:00Z</cp:lastPrinted>
  <dcterms:modified xsi:type="dcterms:W3CDTF">2024-03-07T07:09:49Z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KSOReadingLayout">
    <vt:bool>false</vt:bool>
  </property>
  <property fmtid="{D5CDD505-2E9C-101B-9397-08002B2CF9AE}" pid="4" name="ICV">
    <vt:lpwstr>C17E945557234A1FAA38C95C17A80B76_13</vt:lpwstr>
  </property>
</Properties>
</file>